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athinan\ΔΤ\QI\GI_S2_21\H_S2_2021\"/>
    </mc:Choice>
  </mc:AlternateContent>
  <xr:revisionPtr revIDLastSave="0" documentId="8_{A3E70918-964A-4150-B06A-E92AB0354029}" xr6:coauthVersionLast="36" xr6:coauthVersionMax="36" xr10:uidLastSave="{00000000-0000-0000-0000-000000000000}"/>
  <workbookProtection workbookAlgorithmName="SHA-512" workbookHashValue="c5/OckZKCKu3eHV0iwmf7sbNL3Go09lLSlkW70Gn2WMlWIve6DqtQdtnnc+Sq5CsycnqQQux0pSe94bt2hYc4Q==" workbookSaltValue="G60u6EtzC2vK/NB/5INDSw==" workbookSpinCount="100000" lockStructure="1"/>
  <bookViews>
    <workbookView xWindow="0" yWindow="0" windowWidth="23040" windowHeight="8484" xr2:uid="{00000000-000D-0000-FFFF-FFFF00000000}"/>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 i="1" l="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G3" i="7" l="1"/>
  <c r="G3" i="6"/>
  <c r="K4" i="5" l="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 i="5"/>
  <c r="K3" i="5"/>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C17" i="1" l="1"/>
  <c r="C18" i="1"/>
  <c r="C19" i="1"/>
  <c r="C20" i="1"/>
  <c r="C21" i="1"/>
  <c r="C22" i="1"/>
  <c r="C23" i="1"/>
  <c r="C24" i="1"/>
  <c r="C25" i="1"/>
  <c r="C26" i="1"/>
  <c r="C27" i="1"/>
  <c r="C28" i="1"/>
  <c r="C29" i="1"/>
  <c r="C30" i="1"/>
  <c r="C31" i="1"/>
  <c r="C32" i="1"/>
  <c r="K3" i="7" l="1"/>
  <c r="J3" i="7" s="1"/>
  <c r="K3" i="6"/>
  <c r="J3" i="6" s="1"/>
  <c r="D3" i="6" l="1"/>
  <c r="C3" i="6"/>
  <c r="D3" i="7"/>
  <c r="C3" i="7"/>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C7" i="5"/>
  <c r="D6" i="5"/>
  <c r="C6" i="5"/>
  <c r="D5" i="5"/>
  <c r="C5" i="5"/>
  <c r="D4" i="5"/>
  <c r="C4" i="5"/>
  <c r="D3" i="5"/>
  <c r="C3" i="5"/>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 r="D3" i="4"/>
  <c r="C3" i="4"/>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D3" i="1"/>
  <c r="E3" i="1"/>
  <c r="L7" i="5" l="1"/>
  <c r="L8" i="5"/>
  <c r="L9" i="5"/>
  <c r="L10" i="5"/>
  <c r="L11" i="5"/>
  <c r="L12" i="5"/>
  <c r="L13" i="5"/>
  <c r="L14" i="5"/>
  <c r="L15" i="5"/>
  <c r="L16" i="5"/>
  <c r="L17" i="5"/>
  <c r="L18" i="5"/>
  <c r="L19" i="5"/>
  <c r="L20" i="5"/>
  <c r="L21" i="5"/>
  <c r="L22" i="5"/>
  <c r="L23" i="5"/>
  <c r="L24" i="5"/>
  <c r="L25" i="5"/>
  <c r="L26" i="5"/>
  <c r="L27" i="5"/>
  <c r="L28" i="5"/>
  <c r="L29" i="5"/>
  <c r="L30" i="5"/>
  <c r="L31" i="5"/>
  <c r="L32" i="5"/>
  <c r="L6" i="5"/>
  <c r="K10" i="4"/>
  <c r="K11" i="4"/>
  <c r="K12" i="4"/>
  <c r="K13" i="4"/>
  <c r="K14" i="4"/>
  <c r="K15" i="4"/>
  <c r="K16" i="4"/>
  <c r="K17" i="4"/>
  <c r="K18" i="4"/>
  <c r="K19" i="4"/>
  <c r="K20" i="4"/>
  <c r="K21" i="4"/>
  <c r="K22" i="4"/>
  <c r="K23" i="4"/>
  <c r="K24" i="4"/>
  <c r="K25" i="4"/>
  <c r="K26" i="4"/>
  <c r="K27" i="4"/>
  <c r="K28" i="4"/>
  <c r="K29" i="4"/>
  <c r="K30" i="4"/>
  <c r="K31" i="4"/>
  <c r="K32" i="4"/>
  <c r="K6" i="4"/>
  <c r="K7" i="4"/>
  <c r="K8" i="4"/>
  <c r="K9" i="4"/>
  <c r="Q32" i="1" l="1"/>
  <c r="P32" i="1" s="1"/>
  <c r="Q31" i="1"/>
  <c r="P31" i="1" s="1"/>
  <c r="Q30" i="1"/>
  <c r="P30" i="1" s="1"/>
  <c r="Q29" i="1"/>
  <c r="P29" i="1" s="1"/>
  <c r="Q28" i="1"/>
  <c r="P28" i="1" s="1"/>
  <c r="Q27" i="1"/>
  <c r="P27" i="1" s="1"/>
  <c r="Q26" i="1"/>
  <c r="P26" i="1" s="1"/>
  <c r="Q25" i="1"/>
  <c r="P25" i="1" s="1"/>
  <c r="Q24" i="1"/>
  <c r="P24" i="1" s="1"/>
  <c r="Q23" i="1"/>
  <c r="P23" i="1" s="1"/>
  <c r="Q22" i="1"/>
  <c r="P22" i="1" s="1"/>
  <c r="Q21" i="1"/>
  <c r="P21" i="1" s="1"/>
  <c r="Q20" i="1"/>
  <c r="P20" i="1" s="1"/>
  <c r="Q19" i="1"/>
  <c r="P19" i="1" s="1"/>
  <c r="Q18" i="1"/>
  <c r="P18" i="1" s="1"/>
  <c r="Q17" i="1"/>
  <c r="P17" i="1" s="1"/>
  <c r="Q16" i="1"/>
  <c r="P16" i="1" s="1"/>
  <c r="Q15" i="1"/>
  <c r="P15" i="1" s="1"/>
  <c r="Q14" i="1"/>
  <c r="P14" i="1" s="1"/>
  <c r="Q13" i="1"/>
  <c r="P13" i="1" s="1"/>
  <c r="Q12" i="1"/>
  <c r="P12" i="1" s="1"/>
  <c r="Q11" i="1"/>
  <c r="P11" i="1" s="1"/>
  <c r="Q10" i="1"/>
  <c r="P10" i="1" s="1"/>
  <c r="Q9" i="1"/>
  <c r="P9" i="1" s="1"/>
  <c r="Q8" i="1"/>
  <c r="P8" i="1" s="1"/>
  <c r="U18" i="1"/>
  <c r="U20" i="1"/>
  <c r="S21" i="1"/>
  <c r="U22" i="1"/>
  <c r="U24" i="1"/>
  <c r="T24" i="1"/>
  <c r="T26" i="1"/>
  <c r="S27" i="1"/>
  <c r="T20" i="1" l="1"/>
  <c r="T22" i="1"/>
  <c r="T18" i="1"/>
  <c r="U27" i="1"/>
  <c r="S26" i="1"/>
  <c r="U25" i="1"/>
  <c r="S24" i="1"/>
  <c r="V24" i="1" s="1"/>
  <c r="W24" i="1" s="1"/>
  <c r="U23" i="1"/>
  <c r="S22" i="1"/>
  <c r="U21" i="1"/>
  <c r="S20" i="1"/>
  <c r="U19" i="1"/>
  <c r="S18" i="1"/>
  <c r="T27" i="1"/>
  <c r="T23" i="1"/>
  <c r="T19" i="1"/>
  <c r="T25" i="1"/>
  <c r="T21" i="1"/>
  <c r="U26" i="1"/>
  <c r="S25" i="1"/>
  <c r="S23" i="1"/>
  <c r="S19" i="1"/>
  <c r="S3" i="1"/>
  <c r="U3" i="1"/>
  <c r="T3" i="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G8" i="4"/>
  <c r="F8" i="4" s="1"/>
  <c r="G9" i="4"/>
  <c r="G10" i="4"/>
  <c r="F10" i="4" s="1"/>
  <c r="G11" i="4"/>
  <c r="F11" i="4" s="1"/>
  <c r="G12" i="4"/>
  <c r="F12" i="4" s="1"/>
  <c r="G13" i="4"/>
  <c r="F13" i="4" s="1"/>
  <c r="G14" i="4"/>
  <c r="F14" i="4" s="1"/>
  <c r="G15" i="4"/>
  <c r="F15" i="4" s="1"/>
  <c r="G16" i="4"/>
  <c r="G17" i="4"/>
  <c r="F17" i="4" s="1"/>
  <c r="G18" i="4"/>
  <c r="F18" i="4" s="1"/>
  <c r="G19" i="4"/>
  <c r="F19" i="4" s="1"/>
  <c r="G20" i="4"/>
  <c r="F20" i="4" s="1"/>
  <c r="G21" i="4"/>
  <c r="G22" i="4"/>
  <c r="F22" i="4" s="1"/>
  <c r="G23" i="4"/>
  <c r="F23" i="4" s="1"/>
  <c r="G24" i="4"/>
  <c r="F24" i="4" s="1"/>
  <c r="G25" i="4"/>
  <c r="F25" i="4" s="1"/>
  <c r="G26" i="4"/>
  <c r="F26" i="4" s="1"/>
  <c r="G27" i="4"/>
  <c r="F27" i="4" s="1"/>
  <c r="G28" i="4"/>
  <c r="F28" i="4" s="1"/>
  <c r="G29" i="4"/>
  <c r="F29" i="4" s="1"/>
  <c r="G30" i="4"/>
  <c r="F30" i="4" s="1"/>
  <c r="G31" i="4"/>
  <c r="F31" i="4" s="1"/>
  <c r="G32" i="4"/>
  <c r="F32" i="4" s="1"/>
  <c r="F9" i="4"/>
  <c r="F16" i="4"/>
  <c r="F21"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22" i="1" l="1"/>
  <c r="W22" i="1" s="1"/>
  <c r="V25" i="1"/>
  <c r="W25" i="1" s="1"/>
  <c r="V26" i="1"/>
  <c r="W26" i="1" s="1"/>
  <c r="V20" i="1"/>
  <c r="W20" i="1" s="1"/>
  <c r="V21" i="1"/>
  <c r="W21" i="1" s="1"/>
  <c r="V18" i="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11" i="5"/>
  <c r="F10" i="5"/>
  <c r="F9" i="5"/>
  <c r="F8" i="5"/>
  <c r="F7" i="5"/>
  <c r="N4" i="5" l="1"/>
  <c r="N5" i="5"/>
  <c r="N6" i="5"/>
  <c r="N8" i="5"/>
  <c r="N9" i="5"/>
  <c r="N11" i="5"/>
  <c r="N12" i="5"/>
  <c r="N13" i="5"/>
  <c r="N16" i="5"/>
  <c r="N17" i="5"/>
  <c r="N19" i="5"/>
  <c r="N24" i="5"/>
  <c r="N25" i="5"/>
  <c r="N26" i="5"/>
  <c r="N27" i="5"/>
  <c r="N28" i="5"/>
  <c r="N29" i="5"/>
  <c r="N31" i="5"/>
  <c r="N32" i="5"/>
  <c r="N3" i="5"/>
  <c r="N7" i="5"/>
  <c r="N10" i="5"/>
  <c r="N14" i="5"/>
  <c r="N15" i="5"/>
  <c r="N18" i="5"/>
  <c r="N22" i="5"/>
  <c r="N23" i="5"/>
  <c r="N30" i="5"/>
  <c r="N20" i="5"/>
  <c r="N21" i="5"/>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M11" i="4"/>
  <c r="M12" i="4"/>
  <c r="M14" i="4"/>
  <c r="M15" i="4"/>
  <c r="M16" i="4"/>
  <c r="M17" i="4"/>
  <c r="M18" i="4"/>
  <c r="M19" i="4"/>
  <c r="M1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M21" i="4"/>
  <c r="M22" i="4"/>
  <c r="M23" i="4"/>
  <c r="M24" i="4"/>
  <c r="M25" i="4"/>
  <c r="M26" i="4"/>
  <c r="M27" i="4"/>
  <c r="M28" i="4"/>
  <c r="M29" i="4"/>
  <c r="M30" i="4"/>
  <c r="M31" i="4"/>
  <c r="N17" i="1"/>
  <c r="N18" i="1"/>
  <c r="N19" i="1"/>
  <c r="N20" i="1"/>
  <c r="N21" i="1"/>
  <c r="N22" i="1"/>
  <c r="N23" i="1"/>
  <c r="N24" i="1"/>
  <c r="N25" i="1"/>
  <c r="N26" i="1"/>
  <c r="N27" i="1"/>
  <c r="N28" i="1"/>
  <c r="N29" i="1"/>
  <c r="N30" i="1"/>
  <c r="N31" i="1"/>
  <c r="I6" i="1"/>
  <c r="F6" i="5" s="1"/>
  <c r="I7" i="1"/>
  <c r="I8" i="1"/>
  <c r="I9" i="1"/>
  <c r="I10" i="1"/>
  <c r="I11" i="1"/>
  <c r="I12" i="1"/>
  <c r="I13" i="1"/>
  <c r="I14" i="1"/>
  <c r="I15" i="1"/>
  <c r="I16" i="1"/>
  <c r="I17" i="1"/>
  <c r="I18" i="1"/>
  <c r="I19" i="1"/>
  <c r="I20" i="1"/>
  <c r="I21" i="1"/>
  <c r="I22" i="1"/>
  <c r="I23" i="1"/>
  <c r="I24" i="1"/>
  <c r="I25" i="1"/>
  <c r="I26" i="1"/>
  <c r="I27" i="1"/>
  <c r="I28" i="1"/>
  <c r="I29" i="1"/>
  <c r="I30" i="1"/>
  <c r="I31" i="1"/>
  <c r="C4" i="8"/>
  <c r="F7" i="4" l="1"/>
  <c r="B3" i="5"/>
  <c r="B7" i="5" s="1"/>
  <c r="B3" i="6"/>
  <c r="B3" i="7"/>
  <c r="B3" i="4"/>
  <c r="B32" i="4" s="1"/>
  <c r="B18" i="5"/>
  <c r="B11" i="5"/>
  <c r="C12" i="8"/>
  <c r="B3" i="1"/>
  <c r="B17" i="5"/>
  <c r="B26" i="5" l="1"/>
  <c r="B22" i="5"/>
  <c r="B29" i="5"/>
  <c r="B23" i="5"/>
  <c r="B12" i="5"/>
  <c r="B30" i="5"/>
  <c r="B5" i="5"/>
  <c r="B27" i="5"/>
  <c r="B21" i="5"/>
  <c r="B16" i="5"/>
  <c r="B6" i="5"/>
  <c r="B28" i="5"/>
  <c r="B20" i="5"/>
  <c r="B19" i="1"/>
  <c r="B23" i="1"/>
  <c r="B27" i="1"/>
  <c r="B31" i="1"/>
  <c r="B25" i="1"/>
  <c r="B22" i="1"/>
  <c r="B30" i="1"/>
  <c r="B20" i="1"/>
  <c r="B24" i="1"/>
  <c r="B28" i="1"/>
  <c r="B32" i="1"/>
  <c r="B21" i="1"/>
  <c r="B29" i="1"/>
  <c r="B26" i="1"/>
  <c r="B8" i="5"/>
  <c r="B10" i="5"/>
  <c r="B32" i="5"/>
  <c r="B15" i="5"/>
  <c r="B9" i="5"/>
  <c r="B14" i="5"/>
  <c r="B24" i="5"/>
  <c r="B19" i="5"/>
  <c r="B13" i="5"/>
  <c r="B31"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M8" i="4"/>
  <c r="M9" i="4"/>
  <c r="M32" i="4"/>
  <c r="M3" i="4"/>
  <c r="F6" i="4"/>
  <c r="C15" i="8" l="1"/>
  <c r="C18" i="8"/>
  <c r="C17" i="8"/>
  <c r="L4" i="5" l="1"/>
  <c r="L5" i="5"/>
  <c r="B4" i="5"/>
  <c r="A4" i="5"/>
  <c r="C16" i="8" l="1"/>
  <c r="B4" i="4"/>
  <c r="A4" i="4"/>
  <c r="A14" i="1"/>
  <c r="B14" i="1"/>
  <c r="C14" i="1"/>
  <c r="A15" i="1"/>
  <c r="B15" i="1"/>
  <c r="C15" i="1"/>
  <c r="A16" i="1"/>
  <c r="B16" i="1"/>
  <c r="C16" i="1"/>
  <c r="A17" i="1"/>
  <c r="B17" i="1"/>
  <c r="A28" i="1"/>
  <c r="A29" i="1"/>
  <c r="A30" i="1"/>
  <c r="A31" i="1"/>
  <c r="I32" i="1"/>
  <c r="I4" i="1"/>
  <c r="F4" i="5" s="1"/>
  <c r="I5" i="1"/>
  <c r="I3" i="1"/>
  <c r="F3" i="4" s="1"/>
  <c r="F5" i="5" l="1"/>
  <c r="F5" i="4"/>
  <c r="Q4" i="1"/>
  <c r="F4" i="4"/>
  <c r="T30" i="1"/>
  <c r="S30" i="1"/>
  <c r="U30" i="1"/>
  <c r="S31" i="1"/>
  <c r="T31" i="1"/>
  <c r="U31" i="1"/>
  <c r="S17" i="1"/>
  <c r="U17" i="1"/>
  <c r="T17" i="1"/>
  <c r="U28" i="1"/>
  <c r="T28" i="1"/>
  <c r="S28" i="1"/>
  <c r="T14" i="1"/>
  <c r="U14" i="1"/>
  <c r="S14" i="1"/>
  <c r="U16" i="1"/>
  <c r="T16" i="1"/>
  <c r="S16" i="1"/>
  <c r="U29" i="1"/>
  <c r="S29" i="1"/>
  <c r="T29" i="1"/>
  <c r="S15" i="1"/>
  <c r="T15" i="1"/>
  <c r="U15" i="1"/>
  <c r="Q3" i="1"/>
  <c r="P3" i="1" s="1"/>
  <c r="F3" i="5"/>
  <c r="C12" i="1"/>
  <c r="B12" i="1"/>
  <c r="A12" i="1"/>
  <c r="C10" i="1"/>
  <c r="B10" i="1"/>
  <c r="A10" i="1"/>
  <c r="C8" i="1"/>
  <c r="B8" i="1"/>
  <c r="A8" i="1"/>
  <c r="C6" i="1"/>
  <c r="B6" i="1"/>
  <c r="A6" i="1"/>
  <c r="C4" i="1"/>
  <c r="B4" i="1"/>
  <c r="A4" i="1"/>
  <c r="V14" i="1" l="1"/>
  <c r="W14" i="1" s="1"/>
  <c r="V30" i="1"/>
  <c r="W30" i="1" s="1"/>
  <c r="V28" i="1"/>
  <c r="W28" i="1" s="1"/>
  <c r="V16" i="1"/>
  <c r="W16" i="1" s="1"/>
  <c r="U12" i="1"/>
  <c r="T12" i="1"/>
  <c r="S12" i="1"/>
  <c r="V29" i="1"/>
  <c r="W29" i="1" s="1"/>
  <c r="T10" i="1"/>
  <c r="S10" i="1"/>
  <c r="U10" i="1"/>
  <c r="V15" i="1"/>
  <c r="W15" i="1" s="1"/>
  <c r="U8" i="1"/>
  <c r="T8" i="1"/>
  <c r="S8" i="1"/>
  <c r="V17" i="1"/>
  <c r="W17" i="1" s="1"/>
  <c r="V31" i="1"/>
  <c r="W31" i="1" s="1"/>
  <c r="P4" i="1"/>
  <c r="A32" i="1"/>
  <c r="C13" i="1"/>
  <c r="B13" i="1"/>
  <c r="A13" i="1"/>
  <c r="C11" i="1"/>
  <c r="B11" i="1"/>
  <c r="A11" i="1"/>
  <c r="C9" i="1"/>
  <c r="B9" i="1"/>
  <c r="A9" i="1"/>
  <c r="C7" i="1"/>
  <c r="B7" i="1"/>
  <c r="A7" i="1"/>
  <c r="B5" i="1"/>
  <c r="A5" i="1"/>
  <c r="C5" i="1"/>
  <c r="S11" i="1" l="1"/>
  <c r="U11" i="1"/>
  <c r="T11" i="1"/>
  <c r="S7" i="1"/>
  <c r="T7" i="1"/>
  <c r="U7" i="1"/>
  <c r="U32" i="1"/>
  <c r="T32" i="1"/>
  <c r="S32" i="1"/>
  <c r="U6" i="1"/>
  <c r="T6" i="1"/>
  <c r="S6" i="1"/>
  <c r="U9" i="1"/>
  <c r="T9" i="1"/>
  <c r="S9" i="1"/>
  <c r="U13" i="1"/>
  <c r="T13" i="1"/>
  <c r="S13" i="1"/>
  <c r="V8" i="1"/>
  <c r="W8" i="1" s="1"/>
  <c r="V10" i="1"/>
  <c r="W10" i="1" s="1"/>
  <c r="V12" i="1"/>
  <c r="W12" i="1" s="1"/>
  <c r="S4" i="1"/>
  <c r="U4" i="1"/>
  <c r="T4" i="1"/>
  <c r="V11" i="1" l="1"/>
  <c r="W11" i="1" s="1"/>
  <c r="V32" i="1"/>
  <c r="W32" i="1" s="1"/>
  <c r="V4" i="1"/>
  <c r="W4" i="1" s="1"/>
  <c r="Q5" i="1" s="1"/>
  <c r="P5" i="1" s="1"/>
  <c r="V6" i="1"/>
  <c r="W6" i="1" s="1"/>
  <c r="Q7" i="1" s="1"/>
  <c r="P7" i="1" s="1"/>
  <c r="V7" i="1"/>
  <c r="W7" i="1" s="1"/>
  <c r="V9" i="1"/>
  <c r="W9" i="1" s="1"/>
  <c r="V13" i="1"/>
  <c r="W13" i="1" s="1"/>
  <c r="S5" i="1"/>
  <c r="U5" i="1"/>
  <c r="T5" i="1"/>
  <c r="V5" i="1" l="1"/>
  <c r="W5" i="1" s="1"/>
  <c r="Q6" i="1" s="1"/>
  <c r="P6" i="1" s="1"/>
  <c r="C13" i="8" s="1"/>
  <c r="C14" i="8" l="1"/>
</calcChain>
</file>

<file path=xl/sharedStrings.xml><?xml version="1.0" encoding="utf-8"?>
<sst xmlns="http://schemas.openxmlformats.org/spreadsheetml/2006/main" count="298" uniqueCount="99">
  <si>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</si>
  <si>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</si>
  <si>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</si>
  <si>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</si>
  <si>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</si>
  <si>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</si>
  <si>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</si>
  <si>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</si>
  <si>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</si>
  <si>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</si>
  <si>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</si>
  <si>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</si>
  <si>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</si>
  <si>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</si>
  <si>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</si>
  <si>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</si>
  <si>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</si>
  <si>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</si>
  <si>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</si>
  <si>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</si>
  <si>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</si>
  <si>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</si>
  <si>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</si>
  <si>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</si>
  <si>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</si>
  <si>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</si>
  <si>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</si>
  <si>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</si>
  <si>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</si>
  <si>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</si>
  <si>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</si>
  <si>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</si>
  <si>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</si>
  <si>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</si>
  <si>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</si>
  <si>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</si>
  <si>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ΕΛΕΓΧΟΣ ΟΡΘΟΤΗΤΑΣ:</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</si>
  <si>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</si>
  <si>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</si>
  <si>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</si>
  <si>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</si>
  <si>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</si>
  <si>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</si>
  <si>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</si>
  <si>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</si>
  <si>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</si>
  <si>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</si>
  <si>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</si>
  <si>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</si>
  <si>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</si>
  <si>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</si>
  <si>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</si>
  <si>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</si>
  <si>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</si>
  <si>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</si>
  <si>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</si>
  <si>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</si>
  <si>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</si>
  <si>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</si>
  <si>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</si>
  <si>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</si>
  <si>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</si>
  <si>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</si>
  <si>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</si>
  <si>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</si>
  <si>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</si>
  <si>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</si>
  <si>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</si>
  <si>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</si>
  <si>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</si>
  <si>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</si>
  <si>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</si>
  <si>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</si>
  <si>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</si>
  <si>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</si>
  <si>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</si>
  <si>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</si>
  <si>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</si>
  <si>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</si>
  <si>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</si>
  <si>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</si>
  <si>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</si>
  <si>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</si>
  <si>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COSMOTE</t>
  </si>
  <si>
    <t>CYTA</t>
  </si>
  <si>
    <t>FORTHNET</t>
  </si>
  <si>
    <t>VODAFONE</t>
  </si>
  <si>
    <t>WIND</t>
  </si>
  <si>
    <t>ServiceWay</t>
  </si>
  <si>
    <t/>
  </si>
  <si>
    <t>Τελευταία έκδοση Excel: 5/6/2020</t>
  </si>
  <si>
    <t>Η χρέωση από κινητό τηλέφωνο COSMOTE είναι 0,19 Ευρώ/κλήση</t>
  </si>
  <si>
    <t>Δευτέρα - Κυριακή &amp; αργίες : 00:00 - 24:00</t>
  </si>
  <si>
    <t xml:space="preserve">Ατελώς από εταιρικό κινητό Cosmote,  από οικιακό COSMOTE η χρέωση είναι 0,093€ για τα πρώτα 30’’ και μετά 0,0031€/δευτ., από Καρτοκινητό COSMOTE η χρέωση είναι 0,3564€ για τα πρώτα 30’’ και μετά 0,011878€/δευτ.
 </t>
  </si>
  <si>
    <t>Ατελώς</t>
  </si>
  <si>
    <t>H χρέωση των αστικών και των υπεραστικών κλήσεων είναι 0,07 € ανά λεπτό συμπεριλαμβανομένου ΦΠΑ 24%.
Η χρέωση είναι ενιαία για όλες τις ημέρες και ώρες της εβδομάδας. Τυχόν κλάσμα του
λεπτού λογίζεται ως ακέραιο λεπτό</t>
  </si>
  <si>
    <t>Δευτέρα - Παρασκευή πλην επίσημων αργιών : 09:00 - 17:00</t>
  </si>
  <si>
    <t>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t>
  </si>
  <si>
    <t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</si>
</sst>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8"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sz val="14"/>
      <color theme="1"/>
      <name val="Calibri"/>
      <family val="2"/>
      <charset val="161"/>
      <scheme val="minor"/>
    </font>
    <font>
      <b/>
      <sz val="9"/>
      <color rgb="FFC00000"/>
      <name val="Calibri"/>
      <family val="2"/>
      <charset val="161"/>
      <scheme val="minor"/>
    </font>
    <font>
      <sz val="11"/>
      <color theme="0"/>
      <name val="Calibri"/>
      <family val="2"/>
      <charset val="161"/>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s>
  <borders count="4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xf numFmtId="0" fontId="3" fillId="0" borderId="0"/>
  </cellStyleXfs>
  <cellXfs count="119">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5" fillId="0" borderId="25" xfId="0" applyFont="1" applyBorder="1" applyAlignment="1">
      <alignment horizontal="center" vertical="center"/>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6" xfId="0" applyNumberFormat="1" applyFill="1" applyBorder="1" applyAlignment="1" applyProtection="1">
      <alignment horizontal="left" vertical="top"/>
      <protection locked="0"/>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0" fontId="0" fillId="0" borderId="35" xfId="0" applyBorder="1" applyAlignment="1">
      <alignment wrapText="1"/>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4" fillId="3" borderId="10" xfId="0" applyNumberFormat="1" applyFont="1" applyFill="1" applyBorder="1" applyAlignment="1">
      <alignment horizontal="left" vertical="top" wrapText="1"/>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4"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49" fontId="0" fillId="0" borderId="16" xfId="0" quotePrefix="1" applyNumberFormat="1" applyBorder="1" applyAlignment="1" applyProtection="1">
      <alignment horizontal="left" vertical="top" wrapText="1"/>
      <protection locked="0"/>
    </xf>
    <xf numFmtId="0" fontId="0" fillId="0" borderId="16" xfId="0" quotePrefix="1" applyBorder="1" applyAlignment="1" applyProtection="1">
      <alignment horizontal="left" vertical="top" wrapText="1"/>
      <protection locked="0"/>
    </xf>
    <xf numFmtId="49" fontId="0" fillId="0" borderId="21" xfId="0" quotePrefix="1" applyNumberFormat="1" applyBorder="1" applyAlignment="1" applyProtection="1">
      <alignment horizontal="left" vertical="top" wrapText="1"/>
      <protection locked="0"/>
    </xf>
    <xf numFmtId="4" fontId="0" fillId="3" borderId="22" xfId="0" applyNumberFormat="1" applyFill="1" applyBorder="1" applyAlignment="1">
      <alignment horizontal="left" vertical="top"/>
    </xf>
    <xf numFmtId="0" fontId="0" fillId="6" borderId="0" xfId="0" applyFill="1"/>
    <xf numFmtId="0" fontId="7" fillId="6" borderId="0" xfId="0" applyFont="1" applyFill="1"/>
    <xf numFmtId="165" fontId="0" fillId="0" borderId="14" xfId="0" applyNumberFormat="1" applyBorder="1" applyAlignment="1" applyProtection="1">
      <alignment horizontal="left" vertical="top"/>
      <protection locked="0"/>
    </xf>
    <xf numFmtId="49" fontId="0" fillId="4" borderId="6" xfId="0" applyNumberFormat="1" applyFill="1" applyBorder="1" applyAlignment="1" applyProtection="1">
      <alignment horizontal="left" vertical="top" wrapText="1"/>
      <protection locked="0"/>
    </xf>
    <xf numFmtId="0" fontId="0" fillId="0" borderId="6" xfId="0" applyNumberFormat="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30" xfId="0" applyNumberFormat="1" applyFill="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49" fontId="0" fillId="0" borderId="4" xfId="0" applyNumberFormat="1" applyBorder="1" applyAlignment="1" applyProtection="1">
      <alignment wrapText="1"/>
      <protection locked="0"/>
    </xf>
    <xf numFmtId="49" fontId="0" fillId="0" borderId="16" xfId="0" applyNumberFormat="1" applyBorder="1" applyAlignment="1" applyProtection="1">
      <alignment horizontal="left" vertical="top" wrapText="1"/>
      <protection locked="0"/>
    </xf>
  </cellXfs>
  <cellStyles count="3">
    <cellStyle name="Normal 2" xfId="1" xr:uid="{00000000-0005-0000-0000-000000000000}"/>
    <cellStyle name="Κανονικό" xfId="0" builtinId="0"/>
    <cellStyle name="Κανονικό 2" xfId="2" xr:uid="{00000000-0005-0000-0000-000002000000}"/>
  </cellStyles>
  <dxfs count="21">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761999</xdr:rowOff>
    </xdr:from>
    <xdr:to>
      <xdr:col>0</xdr:col>
      <xdr:colOff>3314700</xdr:colOff>
      <xdr:row>31</xdr:row>
      <xdr:rowOff>371474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761999"/>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E19"/>
  <sheetViews>
    <sheetView tabSelected="1" workbookViewId="0">
      <selection activeCell="C9" sqref="C9"/>
    </sheetView>
  </sheetViews>
  <sheetFormatPr defaultColWidth="0" defaultRowHeight="14.4" zeroHeight="1" x14ac:dyDescent="0.3"/>
  <cols>
    <col min="1" max="1" width="41" style="41" customWidth="1"/>
    <col min="2" max="2" width="14.88671875" style="41" customWidth="1"/>
    <col min="3" max="3" width="58.6640625" style="41" customWidth="1"/>
    <col min="4" max="4" width="19.44140625" style="41" hidden="1" customWidth="1"/>
    <col min="5" max="5" width="0" style="41" hidden="1" customWidth="1"/>
    <col min="6" max="16384" width="9.109375" style="41" hidden="1"/>
  </cols>
  <sheetData>
    <row r="1" spans="1:5" x14ac:dyDescent="0.3">
      <c r="A1" s="44"/>
      <c r="B1" s="44"/>
      <c r="C1" s="13" t="s">
        <v>82</v>
      </c>
    </row>
    <row r="2" spans="1:5" ht="22.5" customHeight="1" x14ac:dyDescent="0.3">
      <c r="A2" s="13" t="s">
        <v>8</v>
      </c>
      <c r="B2" s="13"/>
      <c r="C2" s="39" t="s">
        <v>83</v>
      </c>
    </row>
    <row r="3" spans="1:5" ht="24.75" customHeight="1" x14ac:dyDescent="0.3">
      <c r="A3" s="13" t="s">
        <v>64</v>
      </c>
      <c r="B3" s="13"/>
      <c r="C3" s="39"/>
    </row>
    <row r="4" spans="1:5" ht="22.5" hidden="1" customHeight="1" x14ac:dyDescent="0.3">
      <c r="A4" s="13" t="s">
        <v>8</v>
      </c>
      <c r="B4" s="13"/>
      <c r="C4" s="40" t="str">
        <f>IF(C2="",TEXT(C3,),C2)</f>
        <v>COSMOTE</v>
      </c>
    </row>
    <row r="5" spans="1:5" ht="22.5" customHeight="1" x14ac:dyDescent="0.3">
      <c r="A5" s="13" t="s">
        <v>0</v>
      </c>
      <c r="B5" s="13"/>
      <c r="C5" s="39" t="s">
        <v>1</v>
      </c>
    </row>
    <row r="6" spans="1:5" ht="22.5" customHeight="1" x14ac:dyDescent="0.3">
      <c r="A6" s="13" t="s">
        <v>26</v>
      </c>
      <c r="B6" s="13"/>
      <c r="C6" s="53">
        <v>2021</v>
      </c>
    </row>
    <row r="7" spans="1:5" ht="22.5" customHeight="1" x14ac:dyDescent="0.3">
      <c r="A7" s="13" t="s">
        <v>34</v>
      </c>
      <c r="B7" s="13"/>
      <c r="C7" s="71">
        <v>44378</v>
      </c>
    </row>
    <row r="8" spans="1:5" ht="22.5" customHeight="1" x14ac:dyDescent="0.3">
      <c r="A8" s="13" t="s">
        <v>35</v>
      </c>
      <c r="B8" s="13"/>
      <c r="C8" s="71">
        <v>44561</v>
      </c>
    </row>
    <row r="9" spans="1:5" ht="67.5" customHeight="1" x14ac:dyDescent="0.3">
      <c r="A9" s="13" t="s">
        <v>11</v>
      </c>
      <c r="B9" s="13"/>
      <c r="C9" s="72"/>
    </row>
    <row r="10" spans="1:5" x14ac:dyDescent="0.3"/>
    <row r="11" spans="1:5" ht="15" thickBot="1" x14ac:dyDescent="0.35"/>
    <row r="12" spans="1:5" ht="31.5" customHeight="1" thickBot="1" x14ac:dyDescent="0.35">
      <c r="A12" s="14" t="s">
        <v>36</v>
      </c>
      <c r="B12" s="15"/>
      <c r="C12" s="16" t="str">
        <f>IF(OR(C5="",C4="",C6="",C7="",C8=""),"ΥΠΑΡΧΟΥΝ ΛΑΘΗ","ΤΑ ΣΤΟΙΧΕΙΑ ΕΙΝΑΙ ΟΡΘΑ")</f>
        <v>ΤΑ ΣΤΟΙΧΕΙΑ ΕΙΝΑΙ ΟΡΘΑ</v>
      </c>
      <c r="E12" s="42"/>
    </row>
    <row r="13" spans="1:5" ht="31.5" customHeight="1" thickBot="1" x14ac:dyDescent="0.35">
      <c r="A13" s="45"/>
      <c r="B13" s="17" t="s">
        <v>37</v>
      </c>
      <c r="C13" s="18" t="str">
        <f>CONCATENATE(IF($B$14="ΝΑΙ",COUNTIF('H01'!P:P,"ΣΦΑΛΜΑ"),0)+IF(B15="ΝΑΙ",COUNTIF('H02'!M:M,"ΣΦΑΛΜΑ"),0)+COUNTIF('H03'!F:F,"ΣΦΑΛΜΑ")+COUNTIF('H04'!J:J,"ΣΦΑΛΜΑ")+COUNTIF('H05'!J:J,"ΣΦΑΛΜΑ")," ΣΦΑΛΜΑΤΑ")</f>
        <v>0 ΣΦΑΛΜΑΤΑ</v>
      </c>
    </row>
    <row r="14" spans="1:5" ht="18.600000000000001" thickBot="1" x14ac:dyDescent="0.35">
      <c r="A14" s="14" t="s">
        <v>59</v>
      </c>
      <c r="B14" s="73" t="s">
        <v>38</v>
      </c>
      <c r="C14" s="16" t="str">
        <f>IF(B14="ΟΧΙ","",IF(COUNTIF('H01'!P:P,"ΣΦΑΛΜΑ")=0,"ΤΑ ΣΤΟΙΧΕΙΑ ΕΙΝΑΙ ΟΡΘΑ","ΥΠΑΡΧΟΥΝ ΛΑΘΗ"))</f>
        <v>ΤΑ ΣΤΟΙΧΕΙΑ ΕΙΝΑΙ ΟΡΘΑ</v>
      </c>
      <c r="D14" s="43"/>
    </row>
    <row r="15" spans="1:5" ht="18.600000000000001" thickBot="1" x14ac:dyDescent="0.35">
      <c r="A15" s="14" t="s">
        <v>60</v>
      </c>
      <c r="B15" s="73" t="s">
        <v>38</v>
      </c>
      <c r="C15" s="16" t="str">
        <f>IF(B15="ΟΧΙ","",IF(COUNTIF('H02'!M:M,"ΣΦΑΛΜΑ")=0,"ΤΑ ΣΤΟΙΧΕΙΑ ΕΙΝΑΙ ΟΡΘΑ","ΥΠΑΡΧΟΥΝ ΛΑΘΗ"))</f>
        <v>ΤΑ ΣΤΟΙΧΕΙΑ ΕΙΝΑΙ ΟΡΘΑ</v>
      </c>
    </row>
    <row r="16" spans="1:5" ht="18.600000000000001" thickBot="1" x14ac:dyDescent="0.35">
      <c r="A16" s="14" t="s">
        <v>61</v>
      </c>
      <c r="B16" s="73" t="s">
        <v>38</v>
      </c>
      <c r="C16" s="16" t="str">
        <f>IF(B16="ΟΧΙ","",IF(COUNTIF('H03'!N:N,"ΣΦΑΛΜΑ")=0,"ΤΑ ΣΤΟΙΧΕΙΑ ΕΙΝΑΙ ΟΡΘΑ","ΥΠΑΡΧΟΥΝ ΛΑΘΗ"))</f>
        <v>ΤΑ ΣΤΟΙΧΕΙΑ ΕΙΝΑΙ ΟΡΘΑ</v>
      </c>
    </row>
    <row r="17" spans="1:3" ht="18.600000000000001" thickBot="1" x14ac:dyDescent="0.35">
      <c r="A17" s="14" t="s">
        <v>62</v>
      </c>
      <c r="B17" s="73" t="s">
        <v>38</v>
      </c>
      <c r="C17" s="16" t="str">
        <f>IF(B17="ΟΧΙ","",IF(COUNTIF('H04'!J3,"ΣΦΑΛΜΑ")=0,"ΤΑ ΣΤΟΙΧΕΙΑ ΕΙΝΑΙ ΟΡΘΑ","ΥΠΑΡΧΟΥΝ ΛΑΘΗ"))</f>
        <v>ΤΑ ΣΤΟΙΧΕΙΑ ΕΙΝΑΙ ΟΡΘΑ</v>
      </c>
    </row>
    <row r="18" spans="1:3" ht="18.600000000000001" thickBot="1" x14ac:dyDescent="0.35">
      <c r="A18" s="14" t="s">
        <v>63</v>
      </c>
      <c r="B18" s="73" t="s">
        <v>38</v>
      </c>
      <c r="C18" s="16" t="str">
        <f>IF(B18="ΟΧΙ","",IF(COUNTIF('H05'!J3,"ΣΦΑΛΜΑ")=0,"ΤΑ ΣΤΟΙΧΕΙΑ ΕΙΝΑΙ ΟΡΘΑ","ΥΠΑΡΧΟΥΝ ΛΑΘΗ"))</f>
        <v>ΤΑ ΣΤΟΙΧΕΙΑ ΕΙΝΑΙ ΟΡΘΑ</v>
      </c>
    </row>
    <row r="19" spans="1:3" x14ac:dyDescent="0.3">
      <c r="A19" s="110" t="s">
        <v>90</v>
      </c>
      <c r="B19" s="109"/>
      <c r="C19" s="109"/>
    </row>
  </sheetData>
  <sheetProtection algorithmName="SHA-512" hashValue="pSAEhYLXMGPoe2ys6IHFCYeRH65yjuCAGTDGmtUxm/uwjHmDISA3EryKBXjl4iqhyuk4v2zZZODQRNOdNqRQJg==" saltValue="KZ52j/F4kgeaywdXUqr1/Q==" spinCount="100000" sheet="1" objects="1" scenarios="1"/>
  <conditionalFormatting sqref="C12:C13">
    <cfRule type="cellIs" dxfId="20" priority="17" operator="equal">
      <formula>"ΤΑ ΣΤΟΙΧΕΙΑ ΕΙΝΑΙ ΟΡΘΑ"</formula>
    </cfRule>
    <cfRule type="cellIs" dxfId="19" priority="18" operator="equal">
      <formula>"ΥΠΑΡΧΟΥΝ ΛΑΘΗ"</formula>
    </cfRule>
  </conditionalFormatting>
  <conditionalFormatting sqref="C14">
    <cfRule type="cellIs" dxfId="18" priority="15" operator="equal">
      <formula>"ΤΑ ΣΤΟΙΧΕΙΑ ΕΙΝΑΙ ΟΡΘΑ"</formula>
    </cfRule>
    <cfRule type="cellIs" dxfId="17" priority="16" operator="equal">
      <formula>"ΥΠΑΡΧΟΥΝ ΛΑΘΗ"</formula>
    </cfRule>
  </conditionalFormatting>
  <conditionalFormatting sqref="C15">
    <cfRule type="cellIs" dxfId="16" priority="13" operator="equal">
      <formula>"ΤΑ ΣΤΟΙΧΕΙΑ ΕΙΝΑΙ ΟΡΘΑ"</formula>
    </cfRule>
    <cfRule type="cellIs" dxfId="15" priority="14" operator="equal">
      <formula>"ΥΠΑΡΧΟΥΝ ΛΑΘΗ"</formula>
    </cfRule>
  </conditionalFormatting>
  <conditionalFormatting sqref="C16">
    <cfRule type="cellIs" dxfId="14" priority="11" operator="equal">
      <formula>"ΤΑ ΣΤΟΙΧΕΙΑ ΕΙΝΑΙ ΟΡΘΑ"</formula>
    </cfRule>
    <cfRule type="cellIs" dxfId="13" priority="12" operator="equal">
      <formula>"ΥΠΑΡΧΟΥΝ ΛΑΘΗ"</formula>
    </cfRule>
  </conditionalFormatting>
  <conditionalFormatting sqref="C17">
    <cfRule type="cellIs" dxfId="12" priority="9" operator="equal">
      <formula>"ΤΑ ΣΤΟΙΧΕΙΑ ΕΙΝΑΙ ΟΡΘΑ"</formula>
    </cfRule>
    <cfRule type="cellIs" dxfId="11" priority="10" operator="equal">
      <formula>"ΥΠΑΡΧΟΥΝ ΛΑΘΗ"</formula>
    </cfRule>
  </conditionalFormatting>
  <conditionalFormatting sqref="C18">
    <cfRule type="cellIs" dxfId="10" priority="7" operator="equal">
      <formula>"ΤΑ ΣΤΟΙΧΕΙΑ ΕΙΝΑΙ ΟΡΘΑ"</formula>
    </cfRule>
    <cfRule type="cellIs" dxfId="9" priority="8" operator="equal">
      <formula>"ΥΠΑΡΧΟΥΝ ΛΑΘΗ"</formula>
    </cfRule>
  </conditionalFormatting>
  <dataValidations count="4">
    <dataValidation type="list" allowBlank="1" showInputMessage="1" showErrorMessage="1" sqref="B14:B18" xr:uid="{00000000-0002-0000-0000-000000000000}">
      <formula1>Include</formula1>
    </dataValidation>
    <dataValidation type="whole" allowBlank="1" showInputMessage="1" showErrorMessage="1" sqref="C6" xr:uid="{00000000-0002-0000-0000-000001000000}">
      <formula1>1990</formula1>
      <formula2>2030</formula2>
    </dataValidation>
    <dataValidation type="list" allowBlank="1" showInputMessage="1" showErrorMessage="1" sqref="C5" xr:uid="{00000000-0002-0000-0000-000002000000}">
      <formula1>Period</formula1>
    </dataValidation>
    <dataValidation type="list" allowBlank="1" showInputMessage="1" showErrorMessage="1" sqref="C2" xr:uid="{00000000-0002-0000-0000-000003000000}">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W32"/>
  <sheetViews>
    <sheetView topLeftCell="C2" zoomScaleNormal="100" workbookViewId="0">
      <selection activeCell="M7" sqref="M7"/>
    </sheetView>
  </sheetViews>
  <sheetFormatPr defaultColWidth="0" defaultRowHeight="14.4" zeroHeight="1" x14ac:dyDescent="0.3"/>
  <cols>
    <col min="1" max="1" width="50" style="41" customWidth="1"/>
    <col min="2" max="2" width="23" style="41" hidden="1" customWidth="1"/>
    <col min="3" max="3" width="22.44140625" style="41" bestFit="1" customWidth="1"/>
    <col min="4" max="6" width="23" style="41" hidden="1" customWidth="1"/>
    <col min="7" max="7" width="30.44140625" style="41" customWidth="1"/>
    <col min="8" max="8" width="24.88671875" style="41" customWidth="1"/>
    <col min="9" max="9" width="39.33203125" style="41" hidden="1" customWidth="1"/>
    <col min="10" max="10" width="22.44140625" style="41" customWidth="1"/>
    <col min="11" max="11" width="31.109375" style="41" customWidth="1"/>
    <col min="12" max="12" width="23.33203125" style="46" bestFit="1" customWidth="1"/>
    <col min="13" max="13" width="23.33203125" style="46" customWidth="1"/>
    <col min="14" max="14" width="45" style="41" customWidth="1"/>
    <col min="15" max="15" width="7.109375" style="41" customWidth="1"/>
    <col min="16" max="16" width="13.109375" style="41" customWidth="1"/>
    <col min="17" max="17" width="75.109375" style="41" customWidth="1"/>
    <col min="18" max="16384" width="9.109375" style="41" hidden="1"/>
  </cols>
  <sheetData>
    <row r="1" spans="1:23" ht="15" hidden="1" thickBot="1" x14ac:dyDescent="0.35">
      <c r="A1" s="22" t="s">
        <v>45</v>
      </c>
      <c r="B1" s="22" t="s">
        <v>46</v>
      </c>
      <c r="C1" s="22" t="s">
        <v>52</v>
      </c>
      <c r="D1" s="12" t="s">
        <v>78</v>
      </c>
      <c r="E1" s="12" t="s">
        <v>79</v>
      </c>
      <c r="F1" s="12" t="s">
        <v>47</v>
      </c>
      <c r="G1" s="35" t="s">
        <v>50</v>
      </c>
      <c r="H1" s="35" t="s">
        <v>50</v>
      </c>
      <c r="I1" s="35" t="s">
        <v>48</v>
      </c>
      <c r="J1" s="35" t="s">
        <v>88</v>
      </c>
      <c r="K1" s="35" t="s">
        <v>53</v>
      </c>
      <c r="L1" s="36" t="s">
        <v>54</v>
      </c>
      <c r="M1" s="36" t="s">
        <v>55</v>
      </c>
      <c r="N1" s="35" t="s">
        <v>51</v>
      </c>
      <c r="P1" s="22" t="s">
        <v>50</v>
      </c>
      <c r="Q1" s="22" t="s">
        <v>50</v>
      </c>
    </row>
    <row r="2" spans="1:23" ht="69" customHeight="1" thickBot="1" x14ac:dyDescent="0.35">
      <c r="A2" s="2" t="s">
        <v>12</v>
      </c>
      <c r="B2" s="3" t="s">
        <v>8</v>
      </c>
      <c r="C2" s="3" t="s">
        <v>68</v>
      </c>
      <c r="D2" s="25"/>
      <c r="E2" s="25"/>
      <c r="F2" s="25" t="s">
        <v>80</v>
      </c>
      <c r="G2" s="3" t="s">
        <v>81</v>
      </c>
      <c r="H2" s="3" t="s">
        <v>65</v>
      </c>
      <c r="I2" s="3" t="s">
        <v>15</v>
      </c>
      <c r="J2" s="3" t="s">
        <v>13</v>
      </c>
      <c r="K2" s="3" t="s">
        <v>18</v>
      </c>
      <c r="L2" s="25" t="s">
        <v>22</v>
      </c>
      <c r="M2" s="34" t="s">
        <v>43</v>
      </c>
      <c r="N2" s="9" t="s">
        <v>11</v>
      </c>
      <c r="P2" s="29" t="s">
        <v>40</v>
      </c>
      <c r="Q2" s="29" t="s">
        <v>66</v>
      </c>
    </row>
    <row r="3" spans="1:23" ht="30" customHeight="1" thickTop="1" x14ac:dyDescent="0.3">
      <c r="A3" s="8" t="s">
        <v>23</v>
      </c>
      <c r="B3" s="7" t="str">
        <f>ΓΕΝΙΚΑ!C4</f>
        <v>COSMOTE</v>
      </c>
      <c r="C3" s="111">
        <v>43647</v>
      </c>
      <c r="D3" s="91">
        <f>IF(ΓΕΝΙΚΑ!$B$14="ΝΑΙ",15300,"")</f>
        <v>15300</v>
      </c>
      <c r="E3" s="31" t="str">
        <f>IF(ΓΕΝΙΚΑ!$B$14="ΝΑΙ","ΠΑΝΕΛΛΑΔΙΚΑ","")</f>
        <v>ΠΑΝΕΛΛΑΔΙΚΑ</v>
      </c>
      <c r="F3" s="92" t="s">
        <v>44</v>
      </c>
      <c r="G3" s="50" t="s">
        <v>16</v>
      </c>
      <c r="H3" s="76"/>
      <c r="I3" s="19" t="str">
        <f>IF(G3="","",IF(G3="Άλλη",H3,G3))</f>
        <v>Λήψη παραγγελιών ή/και παροχή πληροφοριών/βοήθειας</v>
      </c>
      <c r="J3" s="112" t="s">
        <v>75</v>
      </c>
      <c r="K3" s="113">
        <v>13838</v>
      </c>
      <c r="L3" s="114" t="s">
        <v>91</v>
      </c>
      <c r="M3" s="115" t="s">
        <v>92</v>
      </c>
      <c r="N3" s="118" t="s">
        <v>97</v>
      </c>
      <c r="P3" s="48" t="str">
        <f>IF(Q3="","","ΣΦΑΛΜΑ")</f>
        <v/>
      </c>
      <c r="Q3" s="67" t="str">
        <f>CONCATENATE(IF(W3&lt;&gt;0,"Σφάλμα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f>
        <v/>
      </c>
      <c r="R3" s="41" t="str">
        <f t="shared" ref="R3:R32" si="0">TEXT($C$3,"ΗΗ/ΜΜ/ΕΕΕΕ")</f>
        <v>01/07/2019</v>
      </c>
      <c r="S3" s="41">
        <f>_xlfn.NUMBERVALUE(LEFT(R3,2))</f>
        <v>1</v>
      </c>
      <c r="T3" s="41">
        <f>_xlfn.NUMBERVALUE(MID(R3,4,2))</f>
        <v>7</v>
      </c>
      <c r="U3" s="41">
        <f>_xlfn.NUMBERVALUE(RIGHT(R3,4))</f>
        <v>2019</v>
      </c>
      <c r="V3" s="41">
        <f>IF(LEN((R3)=10),0,1)+IF(AND(S3&gt;0,S3&lt;32),0,1)+IF(AND(T3&gt;0,T3&lt;13),0,1)+IF(AND(U3&gt;2000,U3&lt;2030),0,1)</f>
        <v>0</v>
      </c>
      <c r="W3" s="41">
        <f>IF(ISERR(V3),1,V3)</f>
        <v>0</v>
      </c>
    </row>
    <row r="4" spans="1:23" ht="30" customHeight="1" x14ac:dyDescent="0.3">
      <c r="A4" s="5" t="str">
        <f t="shared" ref="A4:C32" si="1">A$3</f>
        <v>H01</v>
      </c>
      <c r="B4" s="4" t="str">
        <f t="shared" si="1"/>
        <v>COSMOTE</v>
      </c>
      <c r="C4" s="4">
        <f>C$3</f>
        <v>43647</v>
      </c>
      <c r="D4" s="91">
        <f>IF(ΓΕΝΙΚΑ!$B$14="ΝΑΙ",15300,"")</f>
        <v>15300</v>
      </c>
      <c r="E4" s="31" t="str">
        <f>IF(ΓΕΝΙΚΑ!$B$14="ΝΑΙ","ΠΑΝΕΛΛΑΔΙΚΑ","")</f>
        <v>ΠΑΝΕΛΛΑΔΙΚΑ</v>
      </c>
      <c r="F4" s="93" t="s">
        <v>44</v>
      </c>
      <c r="G4" s="51" t="s">
        <v>16</v>
      </c>
      <c r="H4" s="77"/>
      <c r="I4" s="19" t="str">
        <f t="shared" ref="I4:I31" si="2">IF(G4="","",IF(G4="Άλλη",H4,G4))</f>
        <v>Λήψη παραγγελιών ή/και παροχή πληροφοριών/βοήθειας</v>
      </c>
      <c r="J4" s="99" t="s">
        <v>75</v>
      </c>
      <c r="K4" s="116">
        <v>13839</v>
      </c>
      <c r="L4" s="97" t="s">
        <v>93</v>
      </c>
      <c r="M4" s="117" t="s">
        <v>92</v>
      </c>
      <c r="N4" s="87" t="str">
        <f>N$3</f>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4" s="48" t="str">
        <f t="shared" ref="P4:P32" si="3">IF(Q4="","","ΣΦΑΛΜΑ")</f>
        <v/>
      </c>
      <c r="Q4" s="75" t="str">
        <f>IF(G4&lt;&gt;"",CONCATENATE(IF(W3&lt;&gt;0,"Σφάλμα ημερομηνίας",""),IF(I4="","    |   Πρέπει να επιλεγεί υπηρεσία",""),IF(J4="","   |   Πρέπει να επιλεγεί μέσο",""),IF(K4="","   |   Πρέπει να αναγραφούν τα στοιχεία μέσου",""),IF(L4="","   |   Πρέπει να αναγραφεί η χρέωση του μέσου",""),IF(M4="","   |   Πρέπει να αναγραφεί ωράριο λειτουργίας","")),"")</f>
        <v/>
      </c>
      <c r="R4" s="41" t="str">
        <f t="shared" si="0"/>
        <v>01/07/2019</v>
      </c>
      <c r="S4" s="41">
        <f>_xlfn.NUMBERVALUE(LEFT(R4,2))</f>
        <v>1</v>
      </c>
      <c r="T4" s="41">
        <f>_xlfn.NUMBERVALUE(MID(R4,4,2))</f>
        <v>7</v>
      </c>
      <c r="U4" s="41">
        <f>_xlfn.NUMBERVALUE(RIGHT(R4,4))</f>
        <v>2019</v>
      </c>
      <c r="V4" s="41">
        <f>IF(LEN((R4)=10),0,1)+IF(AND(S4&gt;0,S4&lt;32),0,1)+IF(AND(T4&gt;0,T4&lt;13),0,1)+IF(AND(U4&gt;2000,U4&lt;2030),0,1)</f>
        <v>0</v>
      </c>
      <c r="W4" s="41">
        <f>IF(ISERR(V4),1,V4)</f>
        <v>0</v>
      </c>
    </row>
    <row r="5" spans="1:23" ht="30" customHeight="1" x14ac:dyDescent="0.3">
      <c r="A5" s="5" t="str">
        <f t="shared" si="1"/>
        <v>H01</v>
      </c>
      <c r="B5" s="4" t="str">
        <f t="shared" si="1"/>
        <v>COSMOTE</v>
      </c>
      <c r="C5" s="4">
        <f>C$3</f>
        <v>43647</v>
      </c>
      <c r="D5" s="91">
        <f>IF(ΓΕΝΙΚΑ!$B$14="ΝΑΙ",15300,"")</f>
        <v>15300</v>
      </c>
      <c r="E5" s="31" t="str">
        <f>IF(ΓΕΝΙΚΑ!$B$14="ΝΑΙ","ΠΑΝΕΛΛΑΔΙΚΑ","")</f>
        <v>ΠΑΝΕΛΛΑΔΙΚΑ</v>
      </c>
      <c r="F5" s="93" t="s">
        <v>44</v>
      </c>
      <c r="G5" s="51" t="s">
        <v>16</v>
      </c>
      <c r="H5" s="77"/>
      <c r="I5" s="19" t="str">
        <f t="shared" si="2"/>
        <v>Λήψη παραγγελιών ή/και παροχή πληροφοριών/βοήθειας</v>
      </c>
      <c r="J5" s="99" t="s">
        <v>75</v>
      </c>
      <c r="K5" s="116">
        <v>1250</v>
      </c>
      <c r="L5" s="97" t="s">
        <v>94</v>
      </c>
      <c r="M5" s="117" t="s">
        <v>92</v>
      </c>
      <c r="N5" s="87" t="str">
        <f t="shared" ref="N5:N32" si="4">N$3</f>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5" s="48" t="str">
        <f t="shared" si="3"/>
        <v/>
      </c>
      <c r="Q5" s="75" t="str">
        <f t="shared" ref="Q5:Q32" si="5">IF(G5&lt;&gt;"",CONCATENATE(IF(W4&lt;&gt;0,"Σφάλμα ημερομηνίας",""),IF(I5="","    |   Πρέπει να επιλεγεί υπηρεσία",""),IF(J5="","   |   Πρέπει να επιλεγεί μέσο",""),IF(K5="","   |   Πρέπει να αναγραφούν τα στοιχεία μέσου",""),IF(L5="","   |   Πρέπει να αναγραφεί η χρέωση του μέσου",""),IF(M5="","   |   Πρέπει να αναγραφεί ωράριο λειτουργίας","")),"")</f>
        <v/>
      </c>
      <c r="R5" s="41" t="str">
        <f t="shared" si="0"/>
        <v>01/07/2019</v>
      </c>
      <c r="S5" s="41">
        <f t="shared" ref="S5:S32" si="6">_xlfn.NUMBERVALUE(LEFT(R5,2))</f>
        <v>1</v>
      </c>
      <c r="T5" s="41">
        <f t="shared" ref="T5:T32" si="7">_xlfn.NUMBERVALUE(MID(R5,4,2))</f>
        <v>7</v>
      </c>
      <c r="U5" s="41">
        <f t="shared" ref="U5:U32" si="8">_xlfn.NUMBERVALUE(RIGHT(R5,4))</f>
        <v>2019</v>
      </c>
      <c r="V5" s="41">
        <f t="shared" ref="V5:V32" si="9">IF(LEN((R5)=10),0,1)+IF(AND(S5&gt;0,S5&lt;32),0,1)+IF(AND(T5&gt;0,T5&lt;13),0,1)+IF(AND(U5&gt;2000,U5&lt;2030),0,1)</f>
        <v>0</v>
      </c>
      <c r="W5" s="41">
        <f t="shared" ref="W5:W32" si="10">IF(ISERR(V5),1,V5)</f>
        <v>0</v>
      </c>
    </row>
    <row r="6" spans="1:23" ht="30" customHeight="1" x14ac:dyDescent="0.3">
      <c r="A6" s="5" t="str">
        <f t="shared" si="1"/>
        <v>H01</v>
      </c>
      <c r="B6" s="4" t="str">
        <f t="shared" si="1"/>
        <v>COSMOTE</v>
      </c>
      <c r="C6" s="4">
        <f>C$3</f>
        <v>43647</v>
      </c>
      <c r="D6" s="91">
        <f>IF(ΓΕΝΙΚΑ!$B$14="ΝΑΙ",15300,"")</f>
        <v>15300</v>
      </c>
      <c r="E6" s="31" t="str">
        <f>IF(ΓΕΝΙΚΑ!$B$14="ΝΑΙ","ΠΑΝΕΛΛΑΔΙΚΑ","")</f>
        <v>ΠΑΝΕΛΛΑΔΙΚΑ</v>
      </c>
      <c r="F6" s="93" t="s">
        <v>44</v>
      </c>
      <c r="G6" s="51" t="s">
        <v>17</v>
      </c>
      <c r="H6" s="77"/>
      <c r="I6" s="19" t="str">
        <f t="shared" si="2"/>
        <v>Βλαβοληψία</v>
      </c>
      <c r="J6" s="99" t="s">
        <v>75</v>
      </c>
      <c r="K6" s="116">
        <v>13738</v>
      </c>
      <c r="L6" s="97" t="s">
        <v>94</v>
      </c>
      <c r="M6" s="117" t="s">
        <v>92</v>
      </c>
      <c r="N6"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6" s="48" t="str">
        <f t="shared" si="3"/>
        <v/>
      </c>
      <c r="Q6" s="75" t="str">
        <f t="shared" si="5"/>
        <v/>
      </c>
      <c r="R6" s="41" t="str">
        <f t="shared" si="0"/>
        <v>01/07/2019</v>
      </c>
      <c r="S6" s="41">
        <f t="shared" si="6"/>
        <v>1</v>
      </c>
      <c r="T6" s="41">
        <f t="shared" si="7"/>
        <v>7</v>
      </c>
      <c r="U6" s="41">
        <f t="shared" si="8"/>
        <v>2019</v>
      </c>
      <c r="V6" s="41">
        <f t="shared" si="9"/>
        <v>0</v>
      </c>
      <c r="W6" s="41">
        <f t="shared" si="10"/>
        <v>0</v>
      </c>
    </row>
    <row r="7" spans="1:23" ht="30" customHeight="1" x14ac:dyDescent="0.3">
      <c r="A7" s="5" t="str">
        <f t="shared" si="1"/>
        <v>H01</v>
      </c>
      <c r="B7" s="4" t="str">
        <f t="shared" si="1"/>
        <v>COSMOTE</v>
      </c>
      <c r="C7" s="4">
        <f t="shared" si="1"/>
        <v>43647</v>
      </c>
      <c r="D7" s="91">
        <f>IF(ΓΕΝΙΚΑ!$B$14="ΝΑΙ",15300,"")</f>
        <v>15300</v>
      </c>
      <c r="E7" s="31" t="str">
        <f>IF(ΓΕΝΙΚΑ!$B$14="ΝΑΙ","ΠΑΝΕΛΛΑΔΙΚΑ","")</f>
        <v>ΠΑΝΕΛΛΑΔΙΚΑ</v>
      </c>
      <c r="F7" s="93" t="s">
        <v>44</v>
      </c>
      <c r="G7" s="51" t="s">
        <v>16</v>
      </c>
      <c r="H7" s="77"/>
      <c r="I7" s="19" t="str">
        <f t="shared" si="2"/>
        <v>Λήψη παραγγελιών ή/και παροχή πληροφοριών/βοήθειας</v>
      </c>
      <c r="J7" s="99" t="s">
        <v>76</v>
      </c>
      <c r="K7" s="116">
        <v>2102511888</v>
      </c>
      <c r="L7" s="97" t="s">
        <v>95</v>
      </c>
      <c r="M7" s="95" t="s">
        <v>96</v>
      </c>
      <c r="N7"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7" s="48" t="str">
        <f t="shared" si="3"/>
        <v/>
      </c>
      <c r="Q7" s="75" t="str">
        <f t="shared" si="5"/>
        <v/>
      </c>
      <c r="R7" s="41" t="str">
        <f t="shared" si="0"/>
        <v>01/07/2019</v>
      </c>
      <c r="S7" s="41">
        <f t="shared" si="6"/>
        <v>1</v>
      </c>
      <c r="T7" s="41">
        <f t="shared" si="7"/>
        <v>7</v>
      </c>
      <c r="U7" s="41">
        <f t="shared" si="8"/>
        <v>2019</v>
      </c>
      <c r="V7" s="41">
        <f t="shared" si="9"/>
        <v>0</v>
      </c>
      <c r="W7" s="41">
        <f t="shared" si="10"/>
        <v>0</v>
      </c>
    </row>
    <row r="8" spans="1:23" ht="30" customHeight="1" x14ac:dyDescent="0.3">
      <c r="A8" s="5" t="str">
        <f t="shared" si="1"/>
        <v>H01</v>
      </c>
      <c r="B8" s="4" t="str">
        <f t="shared" si="1"/>
        <v>COSMOTE</v>
      </c>
      <c r="C8" s="4">
        <f>C$3</f>
        <v>43647</v>
      </c>
      <c r="D8" s="91">
        <f>IF(ΓΕΝΙΚΑ!$B$14="ΝΑΙ",15300,"")</f>
        <v>15300</v>
      </c>
      <c r="E8" s="31" t="str">
        <f>IF(ΓΕΝΙΚΑ!$B$14="ΝΑΙ","ΠΑΝΕΛΛΑΔΙΚΑ","")</f>
        <v>ΠΑΝΕΛΛΑΔΙΚΑ</v>
      </c>
      <c r="F8" s="93" t="s">
        <v>44</v>
      </c>
      <c r="G8" s="51"/>
      <c r="H8" s="77"/>
      <c r="I8" s="19" t="str">
        <f t="shared" si="2"/>
        <v/>
      </c>
      <c r="J8" s="99"/>
      <c r="K8" s="100"/>
      <c r="L8" s="97"/>
      <c r="M8" s="95"/>
      <c r="N8"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8" s="48" t="str">
        <f t="shared" si="3"/>
        <v/>
      </c>
      <c r="Q8" s="75" t="str">
        <f t="shared" si="5"/>
        <v/>
      </c>
      <c r="R8" s="41" t="str">
        <f t="shared" si="0"/>
        <v>01/07/2019</v>
      </c>
      <c r="S8" s="41">
        <f t="shared" si="6"/>
        <v>1</v>
      </c>
      <c r="T8" s="41">
        <f t="shared" si="7"/>
        <v>7</v>
      </c>
      <c r="U8" s="41">
        <f t="shared" si="8"/>
        <v>2019</v>
      </c>
      <c r="V8" s="41">
        <f t="shared" si="9"/>
        <v>0</v>
      </c>
      <c r="W8" s="41">
        <f t="shared" si="10"/>
        <v>0</v>
      </c>
    </row>
    <row r="9" spans="1:23" ht="30" customHeight="1" x14ac:dyDescent="0.3">
      <c r="A9" s="5" t="str">
        <f t="shared" si="1"/>
        <v>H01</v>
      </c>
      <c r="B9" s="4" t="str">
        <f t="shared" si="1"/>
        <v>COSMOTE</v>
      </c>
      <c r="C9" s="4">
        <f t="shared" si="1"/>
        <v>43647</v>
      </c>
      <c r="D9" s="91">
        <f>IF(ΓΕΝΙΚΑ!$B$14="ΝΑΙ",15300,"")</f>
        <v>15300</v>
      </c>
      <c r="E9" s="31" t="str">
        <f>IF(ΓΕΝΙΚΑ!$B$14="ΝΑΙ","ΠΑΝΕΛΛΑΔΙΚΑ","")</f>
        <v>ΠΑΝΕΛΛΑΔΙΚΑ</v>
      </c>
      <c r="F9" s="93" t="s">
        <v>44</v>
      </c>
      <c r="G9" s="51"/>
      <c r="H9" s="77"/>
      <c r="I9" s="19" t="str">
        <f t="shared" si="2"/>
        <v/>
      </c>
      <c r="J9" s="99"/>
      <c r="K9" s="100"/>
      <c r="L9" s="97"/>
      <c r="M9" s="95"/>
      <c r="N9"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9" s="48" t="str">
        <f t="shared" si="3"/>
        <v/>
      </c>
      <c r="Q9" s="75" t="str">
        <f t="shared" si="5"/>
        <v/>
      </c>
      <c r="R9" s="41" t="str">
        <f t="shared" si="0"/>
        <v>01/07/2019</v>
      </c>
      <c r="S9" s="41">
        <f t="shared" si="6"/>
        <v>1</v>
      </c>
      <c r="T9" s="41">
        <f t="shared" si="7"/>
        <v>7</v>
      </c>
      <c r="U9" s="41">
        <f t="shared" si="8"/>
        <v>2019</v>
      </c>
      <c r="V9" s="41">
        <f t="shared" si="9"/>
        <v>0</v>
      </c>
      <c r="W9" s="41">
        <f t="shared" si="10"/>
        <v>0</v>
      </c>
    </row>
    <row r="10" spans="1:23" ht="30" customHeight="1" x14ac:dyDescent="0.3">
      <c r="A10" s="5" t="str">
        <f t="shared" si="1"/>
        <v>H01</v>
      </c>
      <c r="B10" s="4" t="str">
        <f t="shared" si="1"/>
        <v>COSMOTE</v>
      </c>
      <c r="C10" s="4">
        <f t="shared" si="1"/>
        <v>43647</v>
      </c>
      <c r="D10" s="91">
        <f>IF(ΓΕΝΙΚΑ!$B$14="ΝΑΙ",15300,"")</f>
        <v>15300</v>
      </c>
      <c r="E10" s="31" t="str">
        <f>IF(ΓΕΝΙΚΑ!$B$14="ΝΑΙ","ΠΑΝΕΛΛΑΔΙΚΑ","")</f>
        <v>ΠΑΝΕΛΛΑΔΙΚΑ</v>
      </c>
      <c r="F10" s="93" t="s">
        <v>44</v>
      </c>
      <c r="G10" s="51"/>
      <c r="H10" s="77"/>
      <c r="I10" s="19" t="str">
        <f t="shared" si="2"/>
        <v/>
      </c>
      <c r="J10" s="99"/>
      <c r="K10" s="100"/>
      <c r="L10" s="97"/>
      <c r="M10" s="95"/>
      <c r="N10"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0" s="48" t="str">
        <f t="shared" si="3"/>
        <v/>
      </c>
      <c r="Q10" s="75" t="str">
        <f t="shared" si="5"/>
        <v/>
      </c>
      <c r="R10" s="41" t="str">
        <f t="shared" si="0"/>
        <v>01/07/2019</v>
      </c>
      <c r="S10" s="41">
        <f t="shared" si="6"/>
        <v>1</v>
      </c>
      <c r="T10" s="41">
        <f t="shared" si="7"/>
        <v>7</v>
      </c>
      <c r="U10" s="41">
        <f t="shared" si="8"/>
        <v>2019</v>
      </c>
      <c r="V10" s="41">
        <f t="shared" si="9"/>
        <v>0</v>
      </c>
      <c r="W10" s="41">
        <f t="shared" si="10"/>
        <v>0</v>
      </c>
    </row>
    <row r="11" spans="1:23" ht="30" customHeight="1" x14ac:dyDescent="0.3">
      <c r="A11" s="5" t="str">
        <f t="shared" si="1"/>
        <v>H01</v>
      </c>
      <c r="B11" s="4" t="str">
        <f t="shared" si="1"/>
        <v>COSMOTE</v>
      </c>
      <c r="C11" s="4">
        <f t="shared" si="1"/>
        <v>43647</v>
      </c>
      <c r="D11" s="91">
        <f>IF(ΓΕΝΙΚΑ!$B$14="ΝΑΙ",15300,"")</f>
        <v>15300</v>
      </c>
      <c r="E11" s="31" t="str">
        <f>IF(ΓΕΝΙΚΑ!$B$14="ΝΑΙ","ΠΑΝΕΛΛΑΔΙΚΑ","")</f>
        <v>ΠΑΝΕΛΛΑΔΙΚΑ</v>
      </c>
      <c r="F11" s="93" t="s">
        <v>44</v>
      </c>
      <c r="G11" s="51"/>
      <c r="H11" s="77"/>
      <c r="I11" s="19" t="str">
        <f t="shared" si="2"/>
        <v/>
      </c>
      <c r="J11" s="99"/>
      <c r="K11" s="100"/>
      <c r="L11" s="97"/>
      <c r="M11" s="95"/>
      <c r="N11"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1" s="48" t="str">
        <f t="shared" si="3"/>
        <v/>
      </c>
      <c r="Q11" s="75" t="str">
        <f t="shared" si="5"/>
        <v/>
      </c>
      <c r="R11" s="41" t="str">
        <f t="shared" si="0"/>
        <v>01/07/2019</v>
      </c>
      <c r="S11" s="41">
        <f t="shared" si="6"/>
        <v>1</v>
      </c>
      <c r="T11" s="41">
        <f t="shared" si="7"/>
        <v>7</v>
      </c>
      <c r="U11" s="41">
        <f t="shared" si="8"/>
        <v>2019</v>
      </c>
      <c r="V11" s="41">
        <f t="shared" si="9"/>
        <v>0</v>
      </c>
      <c r="W11" s="41">
        <f t="shared" si="10"/>
        <v>0</v>
      </c>
    </row>
    <row r="12" spans="1:23" ht="30" customHeight="1" x14ac:dyDescent="0.3">
      <c r="A12" s="5" t="str">
        <f t="shared" si="1"/>
        <v>H01</v>
      </c>
      <c r="B12" s="4" t="str">
        <f t="shared" si="1"/>
        <v>COSMOTE</v>
      </c>
      <c r="C12" s="4">
        <f t="shared" si="1"/>
        <v>43647</v>
      </c>
      <c r="D12" s="91">
        <f>IF(ΓΕΝΙΚΑ!$B$14="ΝΑΙ",15300,"")</f>
        <v>15300</v>
      </c>
      <c r="E12" s="31" t="str">
        <f>IF(ΓΕΝΙΚΑ!$B$14="ΝΑΙ","ΠΑΝΕΛΛΑΔΙΚΑ","")</f>
        <v>ΠΑΝΕΛΛΑΔΙΚΑ</v>
      </c>
      <c r="F12" s="93" t="s">
        <v>44</v>
      </c>
      <c r="G12" s="51"/>
      <c r="H12" s="77"/>
      <c r="I12" s="19" t="str">
        <f t="shared" si="2"/>
        <v/>
      </c>
      <c r="J12" s="99"/>
      <c r="K12" s="100"/>
      <c r="L12" s="97"/>
      <c r="M12" s="95"/>
      <c r="N12"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2" s="48" t="str">
        <f t="shared" si="3"/>
        <v/>
      </c>
      <c r="Q12" s="75" t="str">
        <f t="shared" si="5"/>
        <v/>
      </c>
      <c r="R12" s="41" t="str">
        <f t="shared" si="0"/>
        <v>01/07/2019</v>
      </c>
      <c r="S12" s="41">
        <f t="shared" si="6"/>
        <v>1</v>
      </c>
      <c r="T12" s="41">
        <f t="shared" si="7"/>
        <v>7</v>
      </c>
      <c r="U12" s="41">
        <f t="shared" si="8"/>
        <v>2019</v>
      </c>
      <c r="V12" s="41">
        <f t="shared" si="9"/>
        <v>0</v>
      </c>
      <c r="W12" s="41">
        <f t="shared" si="10"/>
        <v>0</v>
      </c>
    </row>
    <row r="13" spans="1:23" ht="30" customHeight="1" x14ac:dyDescent="0.3">
      <c r="A13" s="5" t="str">
        <f t="shared" si="1"/>
        <v>H01</v>
      </c>
      <c r="B13" s="4" t="str">
        <f t="shared" si="1"/>
        <v>COSMOTE</v>
      </c>
      <c r="C13" s="4">
        <f t="shared" si="1"/>
        <v>43647</v>
      </c>
      <c r="D13" s="91">
        <f>IF(ΓΕΝΙΚΑ!$B$14="ΝΑΙ",15300,"")</f>
        <v>15300</v>
      </c>
      <c r="E13" s="31" t="str">
        <f>IF(ΓΕΝΙΚΑ!$B$14="ΝΑΙ","ΠΑΝΕΛΛΑΔΙΚΑ","")</f>
        <v>ΠΑΝΕΛΛΑΔΙΚΑ</v>
      </c>
      <c r="F13" s="93" t="s">
        <v>44</v>
      </c>
      <c r="G13" s="51"/>
      <c r="H13" s="77"/>
      <c r="I13" s="19" t="str">
        <f t="shared" si="2"/>
        <v/>
      </c>
      <c r="J13" s="99"/>
      <c r="K13" s="100"/>
      <c r="L13" s="97"/>
      <c r="M13" s="95"/>
      <c r="N13"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3" s="48" t="str">
        <f t="shared" si="3"/>
        <v/>
      </c>
      <c r="Q13" s="75" t="str">
        <f t="shared" si="5"/>
        <v/>
      </c>
      <c r="R13" s="41" t="str">
        <f t="shared" si="0"/>
        <v>01/07/2019</v>
      </c>
      <c r="S13" s="41">
        <f t="shared" si="6"/>
        <v>1</v>
      </c>
      <c r="T13" s="41">
        <f t="shared" si="7"/>
        <v>7</v>
      </c>
      <c r="U13" s="41">
        <f t="shared" si="8"/>
        <v>2019</v>
      </c>
      <c r="V13" s="41">
        <f t="shared" si="9"/>
        <v>0</v>
      </c>
      <c r="W13" s="41">
        <f t="shared" si="10"/>
        <v>0</v>
      </c>
    </row>
    <row r="14" spans="1:23" ht="30" customHeight="1" x14ac:dyDescent="0.3">
      <c r="A14" s="5" t="str">
        <f t="shared" si="1"/>
        <v>H01</v>
      </c>
      <c r="B14" s="4" t="str">
        <f t="shared" si="1"/>
        <v>COSMOTE</v>
      </c>
      <c r="C14" s="4">
        <f t="shared" si="1"/>
        <v>43647</v>
      </c>
      <c r="D14" s="91">
        <f>IF(ΓΕΝΙΚΑ!$B$14="ΝΑΙ",15300,"")</f>
        <v>15300</v>
      </c>
      <c r="E14" s="31" t="str">
        <f>IF(ΓΕΝΙΚΑ!$B$14="ΝΑΙ","ΠΑΝΕΛΛΑΔΙΚΑ","")</f>
        <v>ΠΑΝΕΛΛΑΔΙΚΑ</v>
      </c>
      <c r="F14" s="93" t="s">
        <v>44</v>
      </c>
      <c r="G14" s="51"/>
      <c r="H14" s="77"/>
      <c r="I14" s="19" t="str">
        <f t="shared" si="2"/>
        <v/>
      </c>
      <c r="J14" s="99"/>
      <c r="K14" s="100"/>
      <c r="L14" s="97"/>
      <c r="M14" s="95"/>
      <c r="N14"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4" s="48" t="str">
        <f t="shared" si="3"/>
        <v/>
      </c>
      <c r="Q14" s="75" t="str">
        <f t="shared" si="5"/>
        <v/>
      </c>
      <c r="R14" s="41" t="str">
        <f t="shared" si="0"/>
        <v>01/07/2019</v>
      </c>
      <c r="S14" s="41">
        <f t="shared" si="6"/>
        <v>1</v>
      </c>
      <c r="T14" s="41">
        <f t="shared" si="7"/>
        <v>7</v>
      </c>
      <c r="U14" s="41">
        <f t="shared" si="8"/>
        <v>2019</v>
      </c>
      <c r="V14" s="41">
        <f t="shared" si="9"/>
        <v>0</v>
      </c>
      <c r="W14" s="41">
        <f t="shared" si="10"/>
        <v>0</v>
      </c>
    </row>
    <row r="15" spans="1:23" ht="30" customHeight="1" x14ac:dyDescent="0.3">
      <c r="A15" s="5" t="str">
        <f t="shared" si="1"/>
        <v>H01</v>
      </c>
      <c r="B15" s="4" t="str">
        <f t="shared" si="1"/>
        <v>COSMOTE</v>
      </c>
      <c r="C15" s="4">
        <f t="shared" si="1"/>
        <v>43647</v>
      </c>
      <c r="D15" s="91">
        <f>IF(ΓΕΝΙΚΑ!$B$14="ΝΑΙ",15300,"")</f>
        <v>15300</v>
      </c>
      <c r="E15" s="31" t="str">
        <f>IF(ΓΕΝΙΚΑ!$B$14="ΝΑΙ","ΠΑΝΕΛΛΑΔΙΚΑ","")</f>
        <v>ΠΑΝΕΛΛΑΔΙΚΑ</v>
      </c>
      <c r="F15" s="93" t="s">
        <v>44</v>
      </c>
      <c r="G15" s="51"/>
      <c r="H15" s="77"/>
      <c r="I15" s="19" t="str">
        <f t="shared" si="2"/>
        <v/>
      </c>
      <c r="J15" s="99"/>
      <c r="K15" s="100"/>
      <c r="L15" s="97"/>
      <c r="M15" s="95"/>
      <c r="N15"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5" s="48" t="str">
        <f t="shared" si="3"/>
        <v/>
      </c>
      <c r="Q15" s="75" t="str">
        <f t="shared" si="5"/>
        <v/>
      </c>
      <c r="R15" s="41" t="str">
        <f t="shared" si="0"/>
        <v>01/07/2019</v>
      </c>
      <c r="S15" s="41">
        <f t="shared" si="6"/>
        <v>1</v>
      </c>
      <c r="T15" s="41">
        <f t="shared" si="7"/>
        <v>7</v>
      </c>
      <c r="U15" s="41">
        <f t="shared" si="8"/>
        <v>2019</v>
      </c>
      <c r="V15" s="41">
        <f t="shared" si="9"/>
        <v>0</v>
      </c>
      <c r="W15" s="41">
        <f t="shared" si="10"/>
        <v>0</v>
      </c>
    </row>
    <row r="16" spans="1:23" ht="30" customHeight="1" x14ac:dyDescent="0.3">
      <c r="A16" s="5" t="str">
        <f t="shared" si="1"/>
        <v>H01</v>
      </c>
      <c r="B16" s="4" t="str">
        <f t="shared" si="1"/>
        <v>COSMOTE</v>
      </c>
      <c r="C16" s="4">
        <f t="shared" si="1"/>
        <v>43647</v>
      </c>
      <c r="D16" s="91">
        <f>IF(ΓΕΝΙΚΑ!$B$14="ΝΑΙ",15300,"")</f>
        <v>15300</v>
      </c>
      <c r="E16" s="31" t="str">
        <f>IF(ΓΕΝΙΚΑ!$B$14="ΝΑΙ","ΠΑΝΕΛΛΑΔΙΚΑ","")</f>
        <v>ΠΑΝΕΛΛΑΔΙΚΑ</v>
      </c>
      <c r="F16" s="93" t="s">
        <v>44</v>
      </c>
      <c r="G16" s="51"/>
      <c r="H16" s="77"/>
      <c r="I16" s="19" t="str">
        <f t="shared" si="2"/>
        <v/>
      </c>
      <c r="J16" s="99"/>
      <c r="K16" s="100"/>
      <c r="L16" s="97"/>
      <c r="M16" s="95"/>
      <c r="N16"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6" s="48" t="str">
        <f t="shared" si="3"/>
        <v/>
      </c>
      <c r="Q16" s="75" t="str">
        <f t="shared" si="5"/>
        <v/>
      </c>
      <c r="R16" s="41" t="str">
        <f t="shared" si="0"/>
        <v>01/07/2019</v>
      </c>
      <c r="S16" s="41">
        <f t="shared" si="6"/>
        <v>1</v>
      </c>
      <c r="T16" s="41">
        <f t="shared" si="7"/>
        <v>7</v>
      </c>
      <c r="U16" s="41">
        <f t="shared" si="8"/>
        <v>2019</v>
      </c>
      <c r="V16" s="41">
        <f t="shared" si="9"/>
        <v>0</v>
      </c>
      <c r="W16" s="41">
        <f t="shared" si="10"/>
        <v>0</v>
      </c>
    </row>
    <row r="17" spans="1:23" ht="30" customHeight="1" x14ac:dyDescent="0.3">
      <c r="A17" s="5" t="str">
        <f t="shared" si="1"/>
        <v>H01</v>
      </c>
      <c r="B17" s="4" t="str">
        <f t="shared" si="1"/>
        <v>COSMOTE</v>
      </c>
      <c r="C17" s="26">
        <f t="shared" si="1"/>
        <v>43647</v>
      </c>
      <c r="D17" s="91">
        <f>IF(ΓΕΝΙΚΑ!$B$14="ΝΑΙ",15300,"")</f>
        <v>15300</v>
      </c>
      <c r="E17" s="31" t="str">
        <f>IF(ΓΕΝΙΚΑ!$B$14="ΝΑΙ","ΠΑΝΕΛΛΑΔΙΚΑ","")</f>
        <v>ΠΑΝΕΛΛΑΔΙΚΑ</v>
      </c>
      <c r="F17" s="93" t="s">
        <v>44</v>
      </c>
      <c r="G17" s="51"/>
      <c r="H17" s="77"/>
      <c r="I17" s="19" t="str">
        <f t="shared" si="2"/>
        <v/>
      </c>
      <c r="J17" s="99"/>
      <c r="K17" s="100"/>
      <c r="L17" s="97"/>
      <c r="M17" s="95"/>
      <c r="N17"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7" s="48" t="str">
        <f t="shared" si="3"/>
        <v/>
      </c>
      <c r="Q17" s="75" t="str">
        <f t="shared" si="5"/>
        <v/>
      </c>
      <c r="R17" s="41" t="str">
        <f t="shared" si="0"/>
        <v>01/07/2019</v>
      </c>
      <c r="S17" s="41">
        <f t="shared" si="6"/>
        <v>1</v>
      </c>
      <c r="T17" s="41">
        <f t="shared" si="7"/>
        <v>7</v>
      </c>
      <c r="U17" s="41">
        <f t="shared" si="8"/>
        <v>2019</v>
      </c>
      <c r="V17" s="41">
        <f t="shared" si="9"/>
        <v>0</v>
      </c>
      <c r="W17" s="41">
        <f t="shared" si="10"/>
        <v>0</v>
      </c>
    </row>
    <row r="18" spans="1:23" ht="30" customHeight="1" x14ac:dyDescent="0.3">
      <c r="A18" s="5"/>
      <c r="B18" s="26"/>
      <c r="C18" s="26">
        <f t="shared" si="1"/>
        <v>43647</v>
      </c>
      <c r="D18" s="91">
        <f>IF(ΓΕΝΙΚΑ!$B$14="ΝΑΙ",15300,"")</f>
        <v>15300</v>
      </c>
      <c r="E18" s="31" t="str">
        <f>IF(ΓΕΝΙΚΑ!$B$14="ΝΑΙ","ΠΑΝΕΛΛΑΔΙΚΑ","")</f>
        <v>ΠΑΝΕΛΛΑΔΙΚΑ</v>
      </c>
      <c r="F18" s="93" t="s">
        <v>44</v>
      </c>
      <c r="G18" s="51"/>
      <c r="H18" s="77"/>
      <c r="I18" s="19" t="str">
        <f t="shared" si="2"/>
        <v/>
      </c>
      <c r="J18" s="99"/>
      <c r="K18" s="100"/>
      <c r="L18" s="97"/>
      <c r="M18" s="95"/>
      <c r="N18"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8" s="48" t="str">
        <f t="shared" si="3"/>
        <v/>
      </c>
      <c r="Q18" s="75" t="str">
        <f t="shared" si="5"/>
        <v/>
      </c>
      <c r="R18" s="41" t="str">
        <f t="shared" si="0"/>
        <v>01/07/2019</v>
      </c>
      <c r="S18" s="41">
        <f t="shared" si="6"/>
        <v>1</v>
      </c>
      <c r="T18" s="41">
        <f t="shared" si="7"/>
        <v>7</v>
      </c>
      <c r="U18" s="41">
        <f t="shared" si="8"/>
        <v>2019</v>
      </c>
      <c r="V18" s="41">
        <f t="shared" si="9"/>
        <v>0</v>
      </c>
      <c r="W18" s="41">
        <f t="shared" si="10"/>
        <v>0</v>
      </c>
    </row>
    <row r="19" spans="1:23" ht="30" customHeight="1" x14ac:dyDescent="0.3">
      <c r="A19" s="5"/>
      <c r="B19" s="26" t="str">
        <f t="shared" si="1"/>
        <v>COSMOTE</v>
      </c>
      <c r="C19" s="26">
        <f t="shared" si="1"/>
        <v>43647</v>
      </c>
      <c r="D19" s="91">
        <f>IF(ΓΕΝΙΚΑ!$B$14="ΝΑΙ",15300,"")</f>
        <v>15300</v>
      </c>
      <c r="E19" s="31" t="str">
        <f>IF(ΓΕΝΙΚΑ!$B$14="ΝΑΙ","ΠΑΝΕΛΛΑΔΙΚΑ","")</f>
        <v>ΠΑΝΕΛΛΑΔΙΚΑ</v>
      </c>
      <c r="F19" s="93" t="s">
        <v>44</v>
      </c>
      <c r="G19" s="51"/>
      <c r="H19" s="77"/>
      <c r="I19" s="19" t="str">
        <f t="shared" si="2"/>
        <v/>
      </c>
      <c r="J19" s="99"/>
      <c r="K19" s="100"/>
      <c r="L19" s="97"/>
      <c r="M19" s="95"/>
      <c r="N19"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9" s="48" t="str">
        <f t="shared" si="3"/>
        <v/>
      </c>
      <c r="Q19" s="75" t="str">
        <f t="shared" si="5"/>
        <v/>
      </c>
      <c r="R19" s="41" t="str">
        <f t="shared" si="0"/>
        <v>01/07/2019</v>
      </c>
      <c r="S19" s="41">
        <f t="shared" si="6"/>
        <v>1</v>
      </c>
      <c r="T19" s="41">
        <f t="shared" si="7"/>
        <v>7</v>
      </c>
      <c r="U19" s="41">
        <f t="shared" si="8"/>
        <v>2019</v>
      </c>
      <c r="V19" s="41">
        <f t="shared" si="9"/>
        <v>0</v>
      </c>
      <c r="W19" s="41">
        <f t="shared" si="10"/>
        <v>0</v>
      </c>
    </row>
    <row r="20" spans="1:23" ht="30" customHeight="1" x14ac:dyDescent="0.3">
      <c r="A20" s="5"/>
      <c r="B20" s="26" t="str">
        <f t="shared" si="1"/>
        <v>COSMOTE</v>
      </c>
      <c r="C20" s="26">
        <f t="shared" si="1"/>
        <v>43647</v>
      </c>
      <c r="D20" s="91">
        <f>IF(ΓΕΝΙΚΑ!$B$14="ΝΑΙ",15300,"")</f>
        <v>15300</v>
      </c>
      <c r="E20" s="31" t="str">
        <f>IF(ΓΕΝΙΚΑ!$B$14="ΝΑΙ","ΠΑΝΕΛΛΑΔΙΚΑ","")</f>
        <v>ΠΑΝΕΛΛΑΔΙΚΑ</v>
      </c>
      <c r="F20" s="93" t="s">
        <v>44</v>
      </c>
      <c r="G20" s="51"/>
      <c r="H20" s="77"/>
      <c r="I20" s="19" t="str">
        <f t="shared" si="2"/>
        <v/>
      </c>
      <c r="J20" s="99"/>
      <c r="K20" s="100"/>
      <c r="L20" s="97"/>
      <c r="M20" s="95"/>
      <c r="N20"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0" s="48" t="str">
        <f t="shared" si="3"/>
        <v/>
      </c>
      <c r="Q20" s="75" t="str">
        <f t="shared" si="5"/>
        <v/>
      </c>
      <c r="R20" s="41" t="str">
        <f t="shared" si="0"/>
        <v>01/07/2019</v>
      </c>
      <c r="S20" s="41">
        <f t="shared" si="6"/>
        <v>1</v>
      </c>
      <c r="T20" s="41">
        <f t="shared" si="7"/>
        <v>7</v>
      </c>
      <c r="U20" s="41">
        <f t="shared" si="8"/>
        <v>2019</v>
      </c>
      <c r="V20" s="41">
        <f t="shared" si="9"/>
        <v>0</v>
      </c>
      <c r="W20" s="41">
        <f t="shared" si="10"/>
        <v>0</v>
      </c>
    </row>
    <row r="21" spans="1:23" ht="30" customHeight="1" x14ac:dyDescent="0.3">
      <c r="A21" s="5"/>
      <c r="B21" s="26" t="str">
        <f t="shared" si="1"/>
        <v>COSMOTE</v>
      </c>
      <c r="C21" s="26">
        <f t="shared" si="1"/>
        <v>43647</v>
      </c>
      <c r="D21" s="91">
        <f>IF(ΓΕΝΙΚΑ!$B$14="ΝΑΙ",15300,"")</f>
        <v>15300</v>
      </c>
      <c r="E21" s="31" t="str">
        <f>IF(ΓΕΝΙΚΑ!$B$14="ΝΑΙ","ΠΑΝΕΛΛΑΔΙΚΑ","")</f>
        <v>ΠΑΝΕΛΛΑΔΙΚΑ</v>
      </c>
      <c r="F21" s="93" t="s">
        <v>44</v>
      </c>
      <c r="G21" s="51"/>
      <c r="H21" s="77"/>
      <c r="I21" s="19" t="str">
        <f t="shared" si="2"/>
        <v/>
      </c>
      <c r="J21" s="99"/>
      <c r="K21" s="100"/>
      <c r="L21" s="97"/>
      <c r="M21" s="95"/>
      <c r="N21"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1" s="48" t="str">
        <f t="shared" si="3"/>
        <v/>
      </c>
      <c r="Q21" s="75" t="str">
        <f t="shared" si="5"/>
        <v/>
      </c>
      <c r="R21" s="41" t="str">
        <f t="shared" si="0"/>
        <v>01/07/2019</v>
      </c>
      <c r="S21" s="41">
        <f t="shared" si="6"/>
        <v>1</v>
      </c>
      <c r="T21" s="41">
        <f t="shared" si="7"/>
        <v>7</v>
      </c>
      <c r="U21" s="41">
        <f t="shared" si="8"/>
        <v>2019</v>
      </c>
      <c r="V21" s="41">
        <f t="shared" si="9"/>
        <v>0</v>
      </c>
      <c r="W21" s="41">
        <f t="shared" si="10"/>
        <v>0</v>
      </c>
    </row>
    <row r="22" spans="1:23" ht="30" customHeight="1" x14ac:dyDescent="0.3">
      <c r="A22" s="5"/>
      <c r="B22" s="26" t="str">
        <f t="shared" si="1"/>
        <v>COSMOTE</v>
      </c>
      <c r="C22" s="26">
        <f t="shared" si="1"/>
        <v>43647</v>
      </c>
      <c r="D22" s="91">
        <f>IF(ΓΕΝΙΚΑ!$B$14="ΝΑΙ",15300,"")</f>
        <v>15300</v>
      </c>
      <c r="E22" s="31" t="str">
        <f>IF(ΓΕΝΙΚΑ!$B$14="ΝΑΙ","ΠΑΝΕΛΛΑΔΙΚΑ","")</f>
        <v>ΠΑΝΕΛΛΑΔΙΚΑ</v>
      </c>
      <c r="F22" s="93" t="s">
        <v>44</v>
      </c>
      <c r="G22" s="51"/>
      <c r="H22" s="77"/>
      <c r="I22" s="19" t="str">
        <f t="shared" si="2"/>
        <v/>
      </c>
      <c r="J22" s="99"/>
      <c r="K22" s="100"/>
      <c r="L22" s="97"/>
      <c r="M22" s="95"/>
      <c r="N22"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2" s="48" t="str">
        <f t="shared" si="3"/>
        <v/>
      </c>
      <c r="Q22" s="75" t="str">
        <f t="shared" si="5"/>
        <v/>
      </c>
      <c r="R22" s="41" t="str">
        <f t="shared" si="0"/>
        <v>01/07/2019</v>
      </c>
      <c r="S22" s="41">
        <f t="shared" si="6"/>
        <v>1</v>
      </c>
      <c r="T22" s="41">
        <f t="shared" si="7"/>
        <v>7</v>
      </c>
      <c r="U22" s="41">
        <f t="shared" si="8"/>
        <v>2019</v>
      </c>
      <c r="V22" s="41">
        <f t="shared" si="9"/>
        <v>0</v>
      </c>
      <c r="W22" s="41">
        <f t="shared" si="10"/>
        <v>0</v>
      </c>
    </row>
    <row r="23" spans="1:23" ht="30" customHeight="1" x14ac:dyDescent="0.3">
      <c r="A23" s="5"/>
      <c r="B23" s="26" t="str">
        <f t="shared" si="1"/>
        <v>COSMOTE</v>
      </c>
      <c r="C23" s="26">
        <f t="shared" si="1"/>
        <v>43647</v>
      </c>
      <c r="D23" s="91">
        <f>IF(ΓΕΝΙΚΑ!$B$14="ΝΑΙ",15300,"")</f>
        <v>15300</v>
      </c>
      <c r="E23" s="31" t="str">
        <f>IF(ΓΕΝΙΚΑ!$B$14="ΝΑΙ","ΠΑΝΕΛΛΑΔΙΚΑ","")</f>
        <v>ΠΑΝΕΛΛΑΔΙΚΑ</v>
      </c>
      <c r="F23" s="93" t="s">
        <v>44</v>
      </c>
      <c r="G23" s="51"/>
      <c r="H23" s="77"/>
      <c r="I23" s="19" t="str">
        <f t="shared" si="2"/>
        <v/>
      </c>
      <c r="J23" s="99"/>
      <c r="K23" s="100"/>
      <c r="L23" s="97"/>
      <c r="M23" s="95"/>
      <c r="N23"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3" s="48" t="str">
        <f t="shared" si="3"/>
        <v/>
      </c>
      <c r="Q23" s="75" t="str">
        <f t="shared" si="5"/>
        <v/>
      </c>
      <c r="R23" s="41" t="str">
        <f t="shared" si="0"/>
        <v>01/07/2019</v>
      </c>
      <c r="S23" s="41">
        <f t="shared" si="6"/>
        <v>1</v>
      </c>
      <c r="T23" s="41">
        <f t="shared" si="7"/>
        <v>7</v>
      </c>
      <c r="U23" s="41">
        <f t="shared" si="8"/>
        <v>2019</v>
      </c>
      <c r="V23" s="41">
        <f t="shared" si="9"/>
        <v>0</v>
      </c>
      <c r="W23" s="41">
        <f t="shared" si="10"/>
        <v>0</v>
      </c>
    </row>
    <row r="24" spans="1:23" ht="30" customHeight="1" x14ac:dyDescent="0.3">
      <c r="A24" s="5"/>
      <c r="B24" s="26" t="str">
        <f t="shared" si="1"/>
        <v>COSMOTE</v>
      </c>
      <c r="C24" s="26">
        <f t="shared" si="1"/>
        <v>43647</v>
      </c>
      <c r="D24" s="91">
        <f>IF(ΓΕΝΙΚΑ!$B$14="ΝΑΙ",15300,"")</f>
        <v>15300</v>
      </c>
      <c r="E24" s="31" t="str">
        <f>IF(ΓΕΝΙΚΑ!$B$14="ΝΑΙ","ΠΑΝΕΛΛΑΔΙΚΑ","")</f>
        <v>ΠΑΝΕΛΛΑΔΙΚΑ</v>
      </c>
      <c r="F24" s="93" t="s">
        <v>44</v>
      </c>
      <c r="G24" s="51"/>
      <c r="H24" s="77"/>
      <c r="I24" s="19" t="str">
        <f t="shared" si="2"/>
        <v/>
      </c>
      <c r="J24" s="99"/>
      <c r="K24" s="100"/>
      <c r="L24" s="97"/>
      <c r="M24" s="95"/>
      <c r="N24"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4" s="48" t="str">
        <f t="shared" si="3"/>
        <v/>
      </c>
      <c r="Q24" s="75" t="str">
        <f t="shared" si="5"/>
        <v/>
      </c>
      <c r="R24" s="41" t="str">
        <f t="shared" si="0"/>
        <v>01/07/2019</v>
      </c>
      <c r="S24" s="41">
        <f t="shared" si="6"/>
        <v>1</v>
      </c>
      <c r="T24" s="41">
        <f t="shared" si="7"/>
        <v>7</v>
      </c>
      <c r="U24" s="41">
        <f t="shared" si="8"/>
        <v>2019</v>
      </c>
      <c r="V24" s="41">
        <f t="shared" si="9"/>
        <v>0</v>
      </c>
      <c r="W24" s="41">
        <f t="shared" si="10"/>
        <v>0</v>
      </c>
    </row>
    <row r="25" spans="1:23" ht="30" customHeight="1" x14ac:dyDescent="0.3">
      <c r="A25" s="5"/>
      <c r="B25" s="26" t="str">
        <f t="shared" si="1"/>
        <v>COSMOTE</v>
      </c>
      <c r="C25" s="26">
        <f t="shared" si="1"/>
        <v>43647</v>
      </c>
      <c r="D25" s="91">
        <f>IF(ΓΕΝΙΚΑ!$B$14="ΝΑΙ",15300,"")</f>
        <v>15300</v>
      </c>
      <c r="E25" s="31" t="str">
        <f>IF(ΓΕΝΙΚΑ!$B$14="ΝΑΙ","ΠΑΝΕΛΛΑΔΙΚΑ","")</f>
        <v>ΠΑΝΕΛΛΑΔΙΚΑ</v>
      </c>
      <c r="F25" s="93" t="s">
        <v>44</v>
      </c>
      <c r="G25" s="51"/>
      <c r="H25" s="77"/>
      <c r="I25" s="19" t="str">
        <f t="shared" si="2"/>
        <v/>
      </c>
      <c r="J25" s="99"/>
      <c r="K25" s="100"/>
      <c r="L25" s="97"/>
      <c r="M25" s="95"/>
      <c r="N25"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5" s="48" t="str">
        <f t="shared" si="3"/>
        <v/>
      </c>
      <c r="Q25" s="75" t="str">
        <f t="shared" si="5"/>
        <v/>
      </c>
      <c r="R25" s="41" t="str">
        <f t="shared" si="0"/>
        <v>01/07/2019</v>
      </c>
      <c r="S25" s="41">
        <f t="shared" si="6"/>
        <v>1</v>
      </c>
      <c r="T25" s="41">
        <f t="shared" si="7"/>
        <v>7</v>
      </c>
      <c r="U25" s="41">
        <f t="shared" si="8"/>
        <v>2019</v>
      </c>
      <c r="V25" s="41">
        <f t="shared" si="9"/>
        <v>0</v>
      </c>
      <c r="W25" s="41">
        <f t="shared" si="10"/>
        <v>0</v>
      </c>
    </row>
    <row r="26" spans="1:23" ht="30" customHeight="1" x14ac:dyDescent="0.3">
      <c r="A26" s="5"/>
      <c r="B26" s="26" t="str">
        <f t="shared" si="1"/>
        <v>COSMOTE</v>
      </c>
      <c r="C26" s="26">
        <f t="shared" si="1"/>
        <v>43647</v>
      </c>
      <c r="D26" s="91">
        <f>IF(ΓΕΝΙΚΑ!$B$14="ΝΑΙ",15300,"")</f>
        <v>15300</v>
      </c>
      <c r="E26" s="31" t="str">
        <f>IF(ΓΕΝΙΚΑ!$B$14="ΝΑΙ","ΠΑΝΕΛΛΑΔΙΚΑ","")</f>
        <v>ΠΑΝΕΛΛΑΔΙΚΑ</v>
      </c>
      <c r="F26" s="93" t="s">
        <v>44</v>
      </c>
      <c r="G26" s="51"/>
      <c r="H26" s="77"/>
      <c r="I26" s="19" t="str">
        <f t="shared" si="2"/>
        <v/>
      </c>
      <c r="J26" s="99"/>
      <c r="K26" s="100"/>
      <c r="L26" s="97"/>
      <c r="M26" s="95"/>
      <c r="N26"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6" s="48" t="str">
        <f t="shared" si="3"/>
        <v/>
      </c>
      <c r="Q26" s="75" t="str">
        <f t="shared" si="5"/>
        <v/>
      </c>
      <c r="R26" s="41" t="str">
        <f t="shared" si="0"/>
        <v>01/07/2019</v>
      </c>
      <c r="S26" s="41">
        <f t="shared" si="6"/>
        <v>1</v>
      </c>
      <c r="T26" s="41">
        <f t="shared" si="7"/>
        <v>7</v>
      </c>
      <c r="U26" s="41">
        <f t="shared" si="8"/>
        <v>2019</v>
      </c>
      <c r="V26" s="41">
        <f t="shared" si="9"/>
        <v>0</v>
      </c>
      <c r="W26" s="41">
        <f t="shared" si="10"/>
        <v>0</v>
      </c>
    </row>
    <row r="27" spans="1:23" ht="30" customHeight="1" x14ac:dyDescent="0.3">
      <c r="A27" s="5"/>
      <c r="B27" s="26" t="str">
        <f t="shared" si="1"/>
        <v>COSMOTE</v>
      </c>
      <c r="C27" s="26">
        <f t="shared" si="1"/>
        <v>43647</v>
      </c>
      <c r="D27" s="91">
        <f>IF(ΓΕΝΙΚΑ!$B$14="ΝΑΙ",15300,"")</f>
        <v>15300</v>
      </c>
      <c r="E27" s="31" t="str">
        <f>IF(ΓΕΝΙΚΑ!$B$14="ΝΑΙ","ΠΑΝΕΛΛΑΔΙΚΑ","")</f>
        <v>ΠΑΝΕΛΛΑΔΙΚΑ</v>
      </c>
      <c r="F27" s="93" t="s">
        <v>44</v>
      </c>
      <c r="G27" s="51"/>
      <c r="H27" s="77"/>
      <c r="I27" s="19" t="str">
        <f t="shared" si="2"/>
        <v/>
      </c>
      <c r="J27" s="99"/>
      <c r="K27" s="100"/>
      <c r="L27" s="97"/>
      <c r="M27" s="95"/>
      <c r="N27"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7" s="48" t="str">
        <f t="shared" si="3"/>
        <v/>
      </c>
      <c r="Q27" s="75" t="str">
        <f t="shared" si="5"/>
        <v/>
      </c>
      <c r="R27" s="41" t="str">
        <f t="shared" si="0"/>
        <v>01/07/2019</v>
      </c>
      <c r="S27" s="41">
        <f t="shared" si="6"/>
        <v>1</v>
      </c>
      <c r="T27" s="41">
        <f t="shared" si="7"/>
        <v>7</v>
      </c>
      <c r="U27" s="41">
        <f t="shared" si="8"/>
        <v>2019</v>
      </c>
      <c r="V27" s="41">
        <f t="shared" si="9"/>
        <v>0</v>
      </c>
      <c r="W27" s="41">
        <f t="shared" si="10"/>
        <v>0</v>
      </c>
    </row>
    <row r="28" spans="1:23" ht="30" customHeight="1" x14ac:dyDescent="0.3">
      <c r="A28" s="5" t="str">
        <f t="shared" si="1"/>
        <v>H01</v>
      </c>
      <c r="B28" s="26" t="str">
        <f t="shared" si="1"/>
        <v>COSMOTE</v>
      </c>
      <c r="C28" s="26">
        <f t="shared" si="1"/>
        <v>43647</v>
      </c>
      <c r="D28" s="91">
        <f>IF(ΓΕΝΙΚΑ!$B$14="ΝΑΙ",15300,"")</f>
        <v>15300</v>
      </c>
      <c r="E28" s="31" t="str">
        <f>IF(ΓΕΝΙΚΑ!$B$14="ΝΑΙ","ΠΑΝΕΛΛΑΔΙΚΑ","")</f>
        <v>ΠΑΝΕΛΛΑΔΙΚΑ</v>
      </c>
      <c r="F28" s="93" t="s">
        <v>44</v>
      </c>
      <c r="G28" s="51"/>
      <c r="H28" s="77"/>
      <c r="I28" s="19" t="str">
        <f t="shared" si="2"/>
        <v/>
      </c>
      <c r="J28" s="99"/>
      <c r="K28" s="100"/>
      <c r="L28" s="97"/>
      <c r="M28" s="95"/>
      <c r="N28"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8" s="48" t="str">
        <f t="shared" si="3"/>
        <v/>
      </c>
      <c r="Q28" s="75" t="str">
        <f t="shared" si="5"/>
        <v/>
      </c>
      <c r="R28" s="41" t="str">
        <f t="shared" si="0"/>
        <v>01/07/2019</v>
      </c>
      <c r="S28" s="41">
        <f t="shared" si="6"/>
        <v>1</v>
      </c>
      <c r="T28" s="41">
        <f t="shared" si="7"/>
        <v>7</v>
      </c>
      <c r="U28" s="41">
        <f t="shared" si="8"/>
        <v>2019</v>
      </c>
      <c r="V28" s="41">
        <f t="shared" si="9"/>
        <v>0</v>
      </c>
      <c r="W28" s="41">
        <f t="shared" si="10"/>
        <v>0</v>
      </c>
    </row>
    <row r="29" spans="1:23" ht="30" customHeight="1" x14ac:dyDescent="0.3">
      <c r="A29" s="5" t="str">
        <f t="shared" si="1"/>
        <v>H01</v>
      </c>
      <c r="B29" s="26" t="str">
        <f t="shared" si="1"/>
        <v>COSMOTE</v>
      </c>
      <c r="C29" s="26">
        <f t="shared" si="1"/>
        <v>43647</v>
      </c>
      <c r="D29" s="91">
        <f>IF(ΓΕΝΙΚΑ!$B$14="ΝΑΙ",15300,"")</f>
        <v>15300</v>
      </c>
      <c r="E29" s="31" t="str">
        <f>IF(ΓΕΝΙΚΑ!$B$14="ΝΑΙ","ΠΑΝΕΛΛΑΔΙΚΑ","")</f>
        <v>ΠΑΝΕΛΛΑΔΙΚΑ</v>
      </c>
      <c r="F29" s="93" t="s">
        <v>44</v>
      </c>
      <c r="G29" s="51"/>
      <c r="H29" s="77"/>
      <c r="I29" s="19" t="str">
        <f t="shared" si="2"/>
        <v/>
      </c>
      <c r="J29" s="99"/>
      <c r="K29" s="100"/>
      <c r="L29" s="97"/>
      <c r="M29" s="95"/>
      <c r="N29"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9" s="48" t="str">
        <f t="shared" si="3"/>
        <v/>
      </c>
      <c r="Q29" s="75" t="str">
        <f t="shared" si="5"/>
        <v/>
      </c>
      <c r="R29" s="41" t="str">
        <f t="shared" si="0"/>
        <v>01/07/2019</v>
      </c>
      <c r="S29" s="41">
        <f t="shared" si="6"/>
        <v>1</v>
      </c>
      <c r="T29" s="41">
        <f t="shared" si="7"/>
        <v>7</v>
      </c>
      <c r="U29" s="41">
        <f t="shared" si="8"/>
        <v>2019</v>
      </c>
      <c r="V29" s="41">
        <f t="shared" si="9"/>
        <v>0</v>
      </c>
      <c r="W29" s="41">
        <f t="shared" si="10"/>
        <v>0</v>
      </c>
    </row>
    <row r="30" spans="1:23" ht="30" customHeight="1" x14ac:dyDescent="0.3">
      <c r="A30" s="5" t="str">
        <f t="shared" si="1"/>
        <v>H01</v>
      </c>
      <c r="B30" s="26" t="str">
        <f t="shared" si="1"/>
        <v>COSMOTE</v>
      </c>
      <c r="C30" s="26">
        <f t="shared" si="1"/>
        <v>43647</v>
      </c>
      <c r="D30" s="91">
        <f>IF(ΓΕΝΙΚΑ!$B$14="ΝΑΙ",15300,"")</f>
        <v>15300</v>
      </c>
      <c r="E30" s="31" t="str">
        <f>IF(ΓΕΝΙΚΑ!$B$14="ΝΑΙ","ΠΑΝΕΛΛΑΔΙΚΑ","")</f>
        <v>ΠΑΝΕΛΛΑΔΙΚΑ</v>
      </c>
      <c r="F30" s="93" t="s">
        <v>44</v>
      </c>
      <c r="G30" s="51"/>
      <c r="H30" s="77"/>
      <c r="I30" s="19" t="str">
        <f t="shared" si="2"/>
        <v/>
      </c>
      <c r="J30" s="99"/>
      <c r="K30" s="100"/>
      <c r="L30" s="97"/>
      <c r="M30" s="95"/>
      <c r="N30"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30" s="48" t="str">
        <f t="shared" si="3"/>
        <v/>
      </c>
      <c r="Q30" s="75" t="str">
        <f t="shared" si="5"/>
        <v/>
      </c>
      <c r="R30" s="41" t="str">
        <f t="shared" si="0"/>
        <v>01/07/2019</v>
      </c>
      <c r="S30" s="41">
        <f t="shared" si="6"/>
        <v>1</v>
      </c>
      <c r="T30" s="41">
        <f t="shared" si="7"/>
        <v>7</v>
      </c>
      <c r="U30" s="41">
        <f t="shared" si="8"/>
        <v>2019</v>
      </c>
      <c r="V30" s="41">
        <f t="shared" si="9"/>
        <v>0</v>
      </c>
      <c r="W30" s="41">
        <f t="shared" si="10"/>
        <v>0</v>
      </c>
    </row>
    <row r="31" spans="1:23" ht="30" customHeight="1" x14ac:dyDescent="0.3">
      <c r="A31" s="5" t="str">
        <f t="shared" si="1"/>
        <v>H01</v>
      </c>
      <c r="B31" s="26" t="str">
        <f t="shared" si="1"/>
        <v>COSMOTE</v>
      </c>
      <c r="C31" s="26">
        <f t="shared" si="1"/>
        <v>43647</v>
      </c>
      <c r="D31" s="91">
        <f>IF(ΓΕΝΙΚΑ!$B$14="ΝΑΙ",15300,"")</f>
        <v>15300</v>
      </c>
      <c r="E31" s="31" t="str">
        <f>IF(ΓΕΝΙΚΑ!$B$14="ΝΑΙ","ΠΑΝΕΛΛΑΔΙΚΑ","")</f>
        <v>ΠΑΝΕΛΛΑΔΙΚΑ</v>
      </c>
      <c r="F31" s="93" t="s">
        <v>44</v>
      </c>
      <c r="G31" s="51"/>
      <c r="H31" s="77"/>
      <c r="I31" s="19" t="str">
        <f t="shared" si="2"/>
        <v/>
      </c>
      <c r="J31" s="99"/>
      <c r="K31" s="100"/>
      <c r="L31" s="97"/>
      <c r="M31" s="95"/>
      <c r="N31"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31" s="48" t="str">
        <f t="shared" si="3"/>
        <v/>
      </c>
      <c r="Q31" s="75" t="str">
        <f t="shared" si="5"/>
        <v/>
      </c>
      <c r="R31" s="41" t="str">
        <f t="shared" si="0"/>
        <v>01/07/2019</v>
      </c>
      <c r="S31" s="41">
        <f t="shared" si="6"/>
        <v>1</v>
      </c>
      <c r="T31" s="41">
        <f t="shared" si="7"/>
        <v>7</v>
      </c>
      <c r="U31" s="41">
        <f t="shared" si="8"/>
        <v>2019</v>
      </c>
      <c r="V31" s="41">
        <f t="shared" si="9"/>
        <v>0</v>
      </c>
      <c r="W31" s="41">
        <f t="shared" si="10"/>
        <v>0</v>
      </c>
    </row>
    <row r="32" spans="1:23" ht="30" customHeight="1" thickBot="1" x14ac:dyDescent="0.35">
      <c r="A32" s="6" t="str">
        <f t="shared" si="1"/>
        <v>H01</v>
      </c>
      <c r="B32" s="26" t="str">
        <f t="shared" si="1"/>
        <v>COSMOTE</v>
      </c>
      <c r="C32" s="26">
        <f t="shared" si="1"/>
        <v>43647</v>
      </c>
      <c r="D32" s="91">
        <f>IF(ΓΕΝΙΚΑ!$B$14="ΝΑΙ",15300,"")</f>
        <v>15300</v>
      </c>
      <c r="E32" s="31" t="str">
        <f>IF(ΓΕΝΙΚΑ!$B$14="ΝΑΙ","ΠΑΝΕΛΛΑΔΙΚΑ","")</f>
        <v>ΠΑΝΕΛΛΑΔΙΚΑ</v>
      </c>
      <c r="F32" s="93" t="s">
        <v>44</v>
      </c>
      <c r="G32" s="52"/>
      <c r="H32" s="78"/>
      <c r="I32" s="20" t="str">
        <f>IF(G32="","",IF(G32="Άλλη",H32,G32))</f>
        <v/>
      </c>
      <c r="J32" s="101"/>
      <c r="K32" s="102"/>
      <c r="L32" s="98"/>
      <c r="M32" s="96"/>
      <c r="N32" s="88"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32" s="49" t="str">
        <f t="shared" si="3"/>
        <v/>
      </c>
      <c r="Q32" s="75" t="str">
        <f t="shared" si="5"/>
        <v/>
      </c>
      <c r="R32" s="41" t="str">
        <f t="shared" si="0"/>
        <v>01/07/2019</v>
      </c>
      <c r="S32" s="41">
        <f t="shared" si="6"/>
        <v>1</v>
      </c>
      <c r="T32" s="41">
        <f t="shared" si="7"/>
        <v>7</v>
      </c>
      <c r="U32" s="41">
        <f t="shared" si="8"/>
        <v>2019</v>
      </c>
      <c r="V32" s="41">
        <f t="shared" si="9"/>
        <v>0</v>
      </c>
      <c r="W32" s="41">
        <f t="shared" si="10"/>
        <v>0</v>
      </c>
    </row>
  </sheetData>
  <sheetProtection algorithmName="SHA-512" hashValue="XpylnyNlIoZP1kN6iGUWF5H4epO2VWXrA4N5LYHJfBqqMoI/W1dy/NaFdW+rhYRohOocW9Y549jHqz0t2sxfNg==" saltValue="dWXB/uls2lZkkjkwo2Jt+g==" spinCount="100000" sheet="1" objects="1" scenarios="1"/>
  <conditionalFormatting sqref="P3:P32">
    <cfRule type="cellIs" dxfId="8" priority="1" operator="equal">
      <formula>"ΣΦΑΛΜΑ"</formula>
    </cfRule>
  </conditionalFormatting>
  <dataValidations count="2">
    <dataValidation type="list" allowBlank="1" showInputMessage="1" showErrorMessage="1" sqref="G3:G32" xr:uid="{00000000-0002-0000-0100-000000000000}">
      <formula1>Service</formula1>
    </dataValidation>
    <dataValidation type="list" allowBlank="1" showInputMessage="1" showErrorMessage="1" sqref="J3:J32" xr:uid="{00000000-0002-0000-0100-000001000000}">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sheetPr>
  <dimension ref="A1:N32"/>
  <sheetViews>
    <sheetView topLeftCell="A2" workbookViewId="0">
      <selection activeCell="I8" sqref="I8"/>
    </sheetView>
  </sheetViews>
  <sheetFormatPr defaultColWidth="0" defaultRowHeight="14.4" zeroHeight="1" x14ac:dyDescent="0.3"/>
  <cols>
    <col min="1" max="1" width="50" style="41" customWidth="1"/>
    <col min="2" max="5" width="23" style="41" hidden="1" customWidth="1"/>
    <col min="6" max="6" width="37.109375" style="41" customWidth="1"/>
    <col min="7" max="7" width="22.44140625" style="41" customWidth="1"/>
    <col min="8" max="8" width="42.33203125" style="41" customWidth="1"/>
    <col min="9" max="9" width="28" style="41" bestFit="1" customWidth="1"/>
    <col min="10" max="10" width="28" style="41" hidden="1" customWidth="1"/>
    <col min="11" max="11" width="49.33203125" style="41" customWidth="1"/>
    <col min="12" max="12" width="7.109375" style="41" customWidth="1"/>
    <col min="13" max="13" width="15.5546875" style="41" customWidth="1"/>
    <col min="14" max="14" width="63.5546875" style="41" customWidth="1"/>
    <col min="15" max="16384" width="9.109375" style="41" hidden="1"/>
  </cols>
  <sheetData>
    <row r="1" spans="1:14" ht="15" hidden="1" thickBot="1" x14ac:dyDescent="0.35">
      <c r="A1" s="22" t="s">
        <v>45</v>
      </c>
      <c r="B1" s="22" t="s">
        <v>46</v>
      </c>
      <c r="C1" s="12" t="s">
        <v>78</v>
      </c>
      <c r="D1" s="12" t="s">
        <v>79</v>
      </c>
      <c r="E1" s="12" t="s">
        <v>47</v>
      </c>
      <c r="F1" s="35" t="s">
        <v>48</v>
      </c>
      <c r="G1" s="35" t="s">
        <v>88</v>
      </c>
      <c r="H1" s="35" t="s">
        <v>53</v>
      </c>
      <c r="I1" s="35" t="s">
        <v>50</v>
      </c>
      <c r="J1" s="35" t="s">
        <v>56</v>
      </c>
      <c r="K1" s="35" t="s">
        <v>51</v>
      </c>
      <c r="M1" s="22" t="s">
        <v>50</v>
      </c>
      <c r="N1" s="22" t="s">
        <v>50</v>
      </c>
    </row>
    <row r="2" spans="1:14" ht="45" customHeight="1" thickBot="1" x14ac:dyDescent="0.35">
      <c r="A2" s="2" t="s">
        <v>12</v>
      </c>
      <c r="B2" s="3" t="s">
        <v>8</v>
      </c>
      <c r="C2" s="25"/>
      <c r="D2" s="25"/>
      <c r="E2" s="25" t="s">
        <v>80</v>
      </c>
      <c r="F2" s="3" t="s">
        <v>15</v>
      </c>
      <c r="G2" s="3" t="s">
        <v>13</v>
      </c>
      <c r="H2" s="3" t="s">
        <v>18</v>
      </c>
      <c r="I2" s="3" t="s">
        <v>67</v>
      </c>
      <c r="J2" s="25" t="s">
        <v>67</v>
      </c>
      <c r="K2" s="9" t="s">
        <v>11</v>
      </c>
      <c r="M2" s="29" t="s">
        <v>40</v>
      </c>
      <c r="N2" s="29" t="s">
        <v>66</v>
      </c>
    </row>
    <row r="3" spans="1:14" ht="30" customHeight="1" thickTop="1" thickBot="1" x14ac:dyDescent="0.35">
      <c r="A3" s="8" t="s">
        <v>24</v>
      </c>
      <c r="B3" s="59" t="str">
        <f>ΓΕΝΙΚΑ!C4</f>
        <v>COSMOTE</v>
      </c>
      <c r="C3" s="91">
        <f>IF(ΓΕΝΙΚΑ!$B$15="ΝΑΙ",15300,"")</f>
        <v>15300</v>
      </c>
      <c r="D3" s="19" t="str">
        <f>IF(ΓΕΝΙΚΑ!$B$15="ΝΑΙ","ΠΑΝΕΛΛΑΔΙΚΑ","")</f>
        <v>ΠΑΝΕΛΛΑΔΙΚΑ</v>
      </c>
      <c r="E3" s="92" t="s">
        <v>44</v>
      </c>
      <c r="F3" s="31" t="str">
        <f>IF(G3="","",'H01'!I3)</f>
        <v>Λήψη παραγγελιών ή/και παροχή πληροφοριών/βοήθειας</v>
      </c>
      <c r="G3" s="32" t="str">
        <f>IF(OR('H01'!J3="Τηλέφωνο",'H01'!J3="Fax"),'H01'!J3,"")</f>
        <v>Τηλέφωνο</v>
      </c>
      <c r="H3" s="30">
        <f>IF(OR('H01'!J3="Τηλέφωνο",'H01'!J3="Fax"),'H01'!K3,"")</f>
        <v>13838</v>
      </c>
      <c r="I3" s="56">
        <v>26.35</v>
      </c>
      <c r="J3" s="89">
        <f>IF(ISNUMBER(I3),ROUND(I3,2),"N/A")</f>
        <v>26.35</v>
      </c>
      <c r="K3" s="106" t="s">
        <v>89</v>
      </c>
      <c r="M3" s="54" t="str">
        <f>IF(N3="","","ΣΦΑΛΜΑ")</f>
        <v/>
      </c>
      <c r="N3" s="79"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30" customHeight="1" thickTop="1" thickBot="1" x14ac:dyDescent="0.35">
      <c r="A4" s="5" t="str">
        <f t="shared" ref="A4:B32" si="0">A$3</f>
        <v>H02</v>
      </c>
      <c r="B4" s="4" t="str">
        <f t="shared" si="0"/>
        <v>COSMOTE</v>
      </c>
      <c r="C4" s="91">
        <f>IF(ΓΕΝΙΚΑ!$B$15="ΝΑΙ",15300,"")</f>
        <v>15300</v>
      </c>
      <c r="D4" s="19" t="str">
        <f>IF(ΓΕΝΙΚΑ!$B$15="ΝΑΙ","ΠΑΝΕΛΛΑΔΙΚΑ","")</f>
        <v>ΠΑΝΕΛΛΑΔΙΚΑ</v>
      </c>
      <c r="E4" s="93" t="s">
        <v>44</v>
      </c>
      <c r="F4" s="31" t="str">
        <f>IF(G4="","",'H01'!I4)</f>
        <v>Λήψη παραγγελιών ή/και παροχή πληροφοριών/βοήθειας</v>
      </c>
      <c r="G4" s="32" t="str">
        <f>IF(OR('H01'!J4="Τηλέφωνο",'H01'!J4="Fax"),'H01'!J4,"")</f>
        <v>Τηλέφωνο</v>
      </c>
      <c r="H4" s="30">
        <f>IF(OR('H01'!J4="Τηλέφωνο",'H01'!J4="Fax"),'H01'!K4,"")</f>
        <v>13839</v>
      </c>
      <c r="I4" s="57">
        <v>22.88</v>
      </c>
      <c r="J4" s="89">
        <f t="shared" ref="J4:J32" si="1">IF(ISNUMBER(I4),ROUND(I4,2),"N/A")</f>
        <v>22.88</v>
      </c>
      <c r="K4" s="103" t="str">
        <f>K$3</f>
        <v/>
      </c>
      <c r="M4" s="54" t="str">
        <f t="shared" ref="M4:M32" si="2">IF(N4="","","ΣΦΑΛΜΑ")</f>
        <v/>
      </c>
      <c r="N4" s="80"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thickTop="1" thickBot="1" x14ac:dyDescent="0.35">
      <c r="A5" s="5" t="str">
        <f t="shared" si="0"/>
        <v>H02</v>
      </c>
      <c r="B5" s="4" t="str">
        <f t="shared" si="0"/>
        <v>COSMOTE</v>
      </c>
      <c r="C5" s="91">
        <f>IF(ΓΕΝΙΚΑ!$B$15="ΝΑΙ",15300,"")</f>
        <v>15300</v>
      </c>
      <c r="D5" s="19" t="str">
        <f>IF(ΓΕΝΙΚΑ!$B$15="ΝΑΙ","ΠΑΝΕΛΛΑΔΙΚΑ","")</f>
        <v>ΠΑΝΕΛΛΑΔΙΚΑ</v>
      </c>
      <c r="E5" s="93" t="s">
        <v>44</v>
      </c>
      <c r="F5" s="31" t="str">
        <f>IF(G5="","",'H01'!I5)</f>
        <v>Λήψη παραγγελιών ή/και παροχή πληροφοριών/βοήθειας</v>
      </c>
      <c r="G5" s="32" t="str">
        <f>IF(OR('H01'!J5="Τηλέφωνο",'H01'!J5="Fax"),'H01'!J5,"")</f>
        <v>Τηλέφωνο</v>
      </c>
      <c r="H5" s="30">
        <f>IF(OR('H01'!J5="Τηλέφωνο",'H01'!J5="Fax"),'H01'!K5,"")</f>
        <v>1250</v>
      </c>
      <c r="I5" s="57">
        <v>48.27</v>
      </c>
      <c r="J5" s="89">
        <f t="shared" si="1"/>
        <v>48.27</v>
      </c>
      <c r="K5" s="104" t="str">
        <f t="shared" ref="K5:K32" si="4">K$3</f>
        <v/>
      </c>
      <c r="M5" s="54" t="str">
        <f t="shared" si="2"/>
        <v/>
      </c>
      <c r="N5" s="80" t="str">
        <f t="shared" si="3"/>
        <v/>
      </c>
    </row>
    <row r="6" spans="1:14" ht="30" customHeight="1" thickTop="1" thickBot="1" x14ac:dyDescent="0.35">
      <c r="A6" s="5" t="str">
        <f t="shared" si="0"/>
        <v>H02</v>
      </c>
      <c r="B6" s="4" t="str">
        <f t="shared" si="0"/>
        <v>COSMOTE</v>
      </c>
      <c r="C6" s="91">
        <f>IF(ΓΕΝΙΚΑ!$B$15="ΝΑΙ",15300,"")</f>
        <v>15300</v>
      </c>
      <c r="D6" s="19" t="str">
        <f>IF(ΓΕΝΙΚΑ!$B$15="ΝΑΙ","ΠΑΝΕΛΛΑΔΙΚΑ","")</f>
        <v>ΠΑΝΕΛΛΑΔΙΚΑ</v>
      </c>
      <c r="E6" s="93" t="s">
        <v>44</v>
      </c>
      <c r="F6" s="31" t="str">
        <f>IF(G6="","",'H01'!I6)</f>
        <v>Βλαβοληψία</v>
      </c>
      <c r="G6" s="32" t="str">
        <f>IF(OR('H01'!J6="Τηλέφωνο",'H01'!J6="Fax"),'H01'!J6,"")</f>
        <v>Τηλέφωνο</v>
      </c>
      <c r="H6" s="30">
        <f>IF(OR('H01'!J6="Τηλέφωνο",'H01'!J6="Fax"),'H01'!K6,"")</f>
        <v>13738</v>
      </c>
      <c r="I6" s="57">
        <v>10.46</v>
      </c>
      <c r="J6" s="89">
        <f t="shared" si="1"/>
        <v>10.46</v>
      </c>
      <c r="K6" s="104" t="str">
        <f t="shared" si="4"/>
        <v/>
      </c>
      <c r="M6" s="54" t="str">
        <f t="shared" si="2"/>
        <v/>
      </c>
      <c r="N6" s="80" t="str">
        <f t="shared" si="3"/>
        <v/>
      </c>
    </row>
    <row r="7" spans="1:14" ht="30" customHeight="1" thickTop="1" thickBot="1" x14ac:dyDescent="0.35">
      <c r="A7" s="5" t="str">
        <f t="shared" si="0"/>
        <v>H02</v>
      </c>
      <c r="B7" s="4" t="str">
        <f t="shared" si="0"/>
        <v>COSMOTE</v>
      </c>
      <c r="C7" s="91">
        <f>IF(ΓΕΝΙΚΑ!$B$15="ΝΑΙ",15300,"")</f>
        <v>15300</v>
      </c>
      <c r="D7" s="19" t="str">
        <f>IF(ΓΕΝΙΚΑ!$B$15="ΝΑΙ","ΠΑΝΕΛΛΑΔΙΚΑ","")</f>
        <v>ΠΑΝΕΛΛΑΔΙΚΑ</v>
      </c>
      <c r="E7" s="93" t="s">
        <v>44</v>
      </c>
      <c r="F7" s="31" t="str">
        <f>IF(G7="","",'H01'!I7)</f>
        <v>Λήψη παραγγελιών ή/και παροχή πληροφοριών/βοήθειας</v>
      </c>
      <c r="G7" s="32" t="str">
        <f>IF(OR('H01'!J7="Τηλέφωνο",'H01'!J7="Fax"),'H01'!J7,"")</f>
        <v>Fax</v>
      </c>
      <c r="H7" s="30">
        <f>IF(OR('H01'!J7="Τηλέφωνο",'H01'!J7="Fax"),'H01'!K7,"")</f>
        <v>2102511888</v>
      </c>
      <c r="I7" s="57">
        <v>15.18</v>
      </c>
      <c r="J7" s="89">
        <f t="shared" si="1"/>
        <v>15.18</v>
      </c>
      <c r="K7" s="104" t="str">
        <f t="shared" si="4"/>
        <v/>
      </c>
      <c r="M7" s="54" t="str">
        <f t="shared" si="2"/>
        <v/>
      </c>
      <c r="N7" s="80" t="str">
        <f t="shared" si="3"/>
        <v/>
      </c>
    </row>
    <row r="8" spans="1:14" ht="30" customHeight="1" thickTop="1" thickBot="1" x14ac:dyDescent="0.35">
      <c r="A8" s="5" t="str">
        <f t="shared" si="0"/>
        <v>H02</v>
      </c>
      <c r="B8" s="4" t="str">
        <f t="shared" si="0"/>
        <v>COSMOTE</v>
      </c>
      <c r="C8" s="91">
        <f>IF(ΓΕΝΙΚΑ!$B$15="ΝΑΙ",15300,"")</f>
        <v>15300</v>
      </c>
      <c r="D8" s="19" t="str">
        <f>IF(ΓΕΝΙΚΑ!$B$15="ΝΑΙ","ΠΑΝΕΛΛΑΔΙΚΑ","")</f>
        <v>ΠΑΝΕΛΛΑΔΙΚΑ</v>
      </c>
      <c r="E8" s="93" t="s">
        <v>44</v>
      </c>
      <c r="F8" s="31" t="str">
        <f>IF(G8="","",'H01'!I8)</f>
        <v/>
      </c>
      <c r="G8" s="32" t="str">
        <f>IF(OR('H01'!J8="Τηλέφωνο",'H01'!J8="Fax"),'H01'!J8,"")</f>
        <v/>
      </c>
      <c r="H8" s="30" t="str">
        <f>IF(OR('H01'!J8="Τηλέφωνο",'H01'!J8="Fax"),'H01'!K8,"")</f>
        <v/>
      </c>
      <c r="I8" s="57"/>
      <c r="J8" s="89" t="str">
        <f t="shared" si="1"/>
        <v>N/A</v>
      </c>
      <c r="K8" s="104" t="str">
        <f t="shared" si="4"/>
        <v/>
      </c>
      <c r="M8" s="54" t="str">
        <f t="shared" si="2"/>
        <v/>
      </c>
      <c r="N8" s="80" t="str">
        <f t="shared" si="3"/>
        <v/>
      </c>
    </row>
    <row r="9" spans="1:14" ht="30" customHeight="1" thickTop="1" thickBot="1" x14ac:dyDescent="0.35">
      <c r="A9" s="5" t="str">
        <f t="shared" si="0"/>
        <v>H02</v>
      </c>
      <c r="B9" s="4" t="str">
        <f t="shared" si="0"/>
        <v>COSMOTE</v>
      </c>
      <c r="C9" s="91">
        <f>IF(ΓΕΝΙΚΑ!$B$15="ΝΑΙ",15300,"")</f>
        <v>15300</v>
      </c>
      <c r="D9" s="19" t="str">
        <f>IF(ΓΕΝΙΚΑ!$B$15="ΝΑΙ","ΠΑΝΕΛΛΑΔΙΚΑ","")</f>
        <v>ΠΑΝΕΛΛΑΔΙΚΑ</v>
      </c>
      <c r="E9" s="93" t="s">
        <v>44</v>
      </c>
      <c r="F9" s="31" t="str">
        <f>IF(G9="","",'H01'!I9)</f>
        <v/>
      </c>
      <c r="G9" s="32" t="str">
        <f>IF(OR('H01'!J9="Τηλέφωνο",'H01'!J9="Fax"),'H01'!J9,"")</f>
        <v/>
      </c>
      <c r="H9" s="30" t="str">
        <f>IF(OR('H01'!J9="Τηλέφωνο",'H01'!J9="Fax"),'H01'!K9,"")</f>
        <v/>
      </c>
      <c r="I9" s="57"/>
      <c r="J9" s="89" t="str">
        <f t="shared" si="1"/>
        <v>N/A</v>
      </c>
      <c r="K9" s="104" t="str">
        <f t="shared" si="4"/>
        <v/>
      </c>
      <c r="M9" s="54" t="str">
        <f t="shared" si="2"/>
        <v/>
      </c>
      <c r="N9" s="80" t="str">
        <f t="shared" si="3"/>
        <v/>
      </c>
    </row>
    <row r="10" spans="1:14" ht="30" customHeight="1" thickTop="1" thickBot="1" x14ac:dyDescent="0.35">
      <c r="A10" s="5" t="str">
        <f t="shared" si="0"/>
        <v>H02</v>
      </c>
      <c r="B10" s="26" t="str">
        <f t="shared" si="0"/>
        <v>COSMOTE</v>
      </c>
      <c r="C10" s="91">
        <f>IF(ΓΕΝΙΚΑ!$B$15="ΝΑΙ",15300,"")</f>
        <v>15300</v>
      </c>
      <c r="D10" s="19" t="str">
        <f>IF(ΓΕΝΙΚΑ!$B$15="ΝΑΙ","ΠΑΝΕΛΛΑΔΙΚΑ","")</f>
        <v>ΠΑΝΕΛΛΑΔΙΚΑ</v>
      </c>
      <c r="E10" s="93" t="s">
        <v>44</v>
      </c>
      <c r="F10" s="31" t="str">
        <f>IF(G10="","",'H01'!I10)</f>
        <v/>
      </c>
      <c r="G10" s="32" t="str">
        <f>IF(OR('H01'!J10="Τηλέφωνο",'H01'!J10="Fax"),'H01'!J10,"")</f>
        <v/>
      </c>
      <c r="H10" s="30" t="str">
        <f>IF(OR('H01'!J10="Τηλέφωνο",'H01'!J10="Fax"),'H01'!K10,"")</f>
        <v/>
      </c>
      <c r="I10" s="57"/>
      <c r="J10" s="89" t="str">
        <f t="shared" si="1"/>
        <v>N/A</v>
      </c>
      <c r="K10" s="104" t="str">
        <f t="shared" si="4"/>
        <v/>
      </c>
      <c r="M10" s="54" t="str">
        <f t="shared" si="2"/>
        <v/>
      </c>
      <c r="N10" s="80" t="str">
        <f t="shared" si="3"/>
        <v/>
      </c>
    </row>
    <row r="11" spans="1:14" ht="30" customHeight="1" thickTop="1" thickBot="1" x14ac:dyDescent="0.35">
      <c r="A11" s="5" t="str">
        <f t="shared" si="0"/>
        <v>H02</v>
      </c>
      <c r="B11" s="26" t="str">
        <f t="shared" si="0"/>
        <v>COSMOTE</v>
      </c>
      <c r="C11" s="91">
        <f>IF(ΓΕΝΙΚΑ!$B$15="ΝΑΙ",15300,"")</f>
        <v>15300</v>
      </c>
      <c r="D11" s="19" t="str">
        <f>IF(ΓΕΝΙΚΑ!$B$15="ΝΑΙ","ΠΑΝΕΛΛΑΔΙΚΑ","")</f>
        <v>ΠΑΝΕΛΛΑΔΙΚΑ</v>
      </c>
      <c r="E11" s="93" t="s">
        <v>44</v>
      </c>
      <c r="F11" s="31" t="str">
        <f>IF(G11="","",'H01'!I11)</f>
        <v/>
      </c>
      <c r="G11" s="32" t="str">
        <f>IF(OR('H01'!J11="Τηλέφωνο",'H01'!J11="Fax"),'H01'!J11,"")</f>
        <v/>
      </c>
      <c r="H11" s="30" t="str">
        <f>IF(OR('H01'!J11="Τηλέφωνο",'H01'!J11="Fax"),'H01'!K11,"")</f>
        <v/>
      </c>
      <c r="I11" s="57"/>
      <c r="J11" s="89" t="str">
        <f t="shared" si="1"/>
        <v>N/A</v>
      </c>
      <c r="K11" s="104" t="str">
        <f t="shared" si="4"/>
        <v/>
      </c>
      <c r="M11" s="54" t="str">
        <f t="shared" si="2"/>
        <v/>
      </c>
      <c r="N11" s="80" t="str">
        <f t="shared" si="3"/>
        <v/>
      </c>
    </row>
    <row r="12" spans="1:14" ht="30" customHeight="1" thickTop="1" thickBot="1" x14ac:dyDescent="0.35">
      <c r="A12" s="5" t="str">
        <f t="shared" si="0"/>
        <v>H02</v>
      </c>
      <c r="B12" s="26" t="str">
        <f t="shared" si="0"/>
        <v>COSMOTE</v>
      </c>
      <c r="C12" s="91">
        <f>IF(ΓΕΝΙΚΑ!$B$15="ΝΑΙ",15300,"")</f>
        <v>15300</v>
      </c>
      <c r="D12" s="19" t="str">
        <f>IF(ΓΕΝΙΚΑ!$B$15="ΝΑΙ","ΠΑΝΕΛΛΑΔΙΚΑ","")</f>
        <v>ΠΑΝΕΛΛΑΔΙΚΑ</v>
      </c>
      <c r="E12" s="93" t="s">
        <v>44</v>
      </c>
      <c r="F12" s="31" t="str">
        <f>IF(G12="","",'H01'!I12)</f>
        <v/>
      </c>
      <c r="G12" s="32" t="str">
        <f>IF(OR('H01'!J12="Τηλέφωνο",'H01'!J12="Fax"),'H01'!J12,"")</f>
        <v/>
      </c>
      <c r="H12" s="30" t="str">
        <f>IF(OR('H01'!J12="Τηλέφωνο",'H01'!J12="Fax"),'H01'!K12,"")</f>
        <v/>
      </c>
      <c r="I12" s="57"/>
      <c r="J12" s="89" t="str">
        <f t="shared" si="1"/>
        <v>N/A</v>
      </c>
      <c r="K12" s="104" t="str">
        <f t="shared" si="4"/>
        <v/>
      </c>
      <c r="M12" s="54" t="str">
        <f t="shared" si="2"/>
        <v/>
      </c>
      <c r="N12" s="80" t="str">
        <f t="shared" si="3"/>
        <v/>
      </c>
    </row>
    <row r="13" spans="1:14" ht="30" customHeight="1" thickTop="1" thickBot="1" x14ac:dyDescent="0.35">
      <c r="A13" s="5" t="str">
        <f t="shared" si="0"/>
        <v>H02</v>
      </c>
      <c r="B13" s="26" t="str">
        <f t="shared" si="0"/>
        <v>COSMOTE</v>
      </c>
      <c r="C13" s="91">
        <f>IF(ΓΕΝΙΚΑ!$B$15="ΝΑΙ",15300,"")</f>
        <v>15300</v>
      </c>
      <c r="D13" s="19" t="str">
        <f>IF(ΓΕΝΙΚΑ!$B$15="ΝΑΙ","ΠΑΝΕΛΛΑΔΙΚΑ","")</f>
        <v>ΠΑΝΕΛΛΑΔΙΚΑ</v>
      </c>
      <c r="E13" s="93" t="s">
        <v>44</v>
      </c>
      <c r="F13" s="31" t="str">
        <f>IF(G13="","",'H01'!I13)</f>
        <v/>
      </c>
      <c r="G13" s="32" t="str">
        <f>IF(OR('H01'!J13="Τηλέφωνο",'H01'!J13="Fax"),'H01'!J13,"")</f>
        <v/>
      </c>
      <c r="H13" s="30" t="str">
        <f>IF(OR('H01'!J13="Τηλέφωνο",'H01'!J13="Fax"),'H01'!K13,"")</f>
        <v/>
      </c>
      <c r="I13" s="57"/>
      <c r="J13" s="89" t="str">
        <f t="shared" si="1"/>
        <v>N/A</v>
      </c>
      <c r="K13" s="104" t="str">
        <f t="shared" si="4"/>
        <v/>
      </c>
      <c r="M13" s="54" t="str">
        <f t="shared" si="2"/>
        <v/>
      </c>
      <c r="N13" s="80" t="str">
        <f t="shared" si="3"/>
        <v/>
      </c>
    </row>
    <row r="14" spans="1:14" ht="30" customHeight="1" thickTop="1" thickBot="1" x14ac:dyDescent="0.35">
      <c r="A14" s="5" t="str">
        <f t="shared" si="0"/>
        <v>H02</v>
      </c>
      <c r="B14" s="26" t="str">
        <f t="shared" si="0"/>
        <v>COSMOTE</v>
      </c>
      <c r="C14" s="91">
        <f>IF(ΓΕΝΙΚΑ!$B$15="ΝΑΙ",15300,"")</f>
        <v>15300</v>
      </c>
      <c r="D14" s="19" t="str">
        <f>IF(ΓΕΝΙΚΑ!$B$15="ΝΑΙ","ΠΑΝΕΛΛΑΔΙΚΑ","")</f>
        <v>ΠΑΝΕΛΛΑΔΙΚΑ</v>
      </c>
      <c r="E14" s="93" t="s">
        <v>44</v>
      </c>
      <c r="F14" s="31" t="str">
        <f>IF(G14="","",'H01'!I14)</f>
        <v/>
      </c>
      <c r="G14" s="32" t="str">
        <f>IF(OR('H01'!J14="Τηλέφωνο",'H01'!J14="Fax"),'H01'!J14,"")</f>
        <v/>
      </c>
      <c r="H14" s="30" t="str">
        <f>IF(OR('H01'!J14="Τηλέφωνο",'H01'!J14="Fax"),'H01'!K14,"")</f>
        <v/>
      </c>
      <c r="I14" s="57"/>
      <c r="J14" s="89" t="str">
        <f t="shared" si="1"/>
        <v>N/A</v>
      </c>
      <c r="K14" s="104" t="str">
        <f t="shared" si="4"/>
        <v/>
      </c>
      <c r="M14" s="54" t="str">
        <f t="shared" si="2"/>
        <v/>
      </c>
      <c r="N14" s="80" t="str">
        <f t="shared" si="3"/>
        <v/>
      </c>
    </row>
    <row r="15" spans="1:14" ht="30" customHeight="1" thickTop="1" thickBot="1" x14ac:dyDescent="0.35">
      <c r="A15" s="5" t="str">
        <f t="shared" si="0"/>
        <v>H02</v>
      </c>
      <c r="B15" s="26" t="str">
        <f t="shared" si="0"/>
        <v>COSMOTE</v>
      </c>
      <c r="C15" s="91">
        <f>IF(ΓΕΝΙΚΑ!$B$15="ΝΑΙ",15300,"")</f>
        <v>15300</v>
      </c>
      <c r="D15" s="19" t="str">
        <f>IF(ΓΕΝΙΚΑ!$B$15="ΝΑΙ","ΠΑΝΕΛΛΑΔΙΚΑ","")</f>
        <v>ΠΑΝΕΛΛΑΔΙΚΑ</v>
      </c>
      <c r="E15" s="93" t="s">
        <v>44</v>
      </c>
      <c r="F15" s="31" t="str">
        <f>IF(G15="","",'H01'!I15)</f>
        <v/>
      </c>
      <c r="G15" s="32" t="str">
        <f>IF(OR('H01'!J15="Τηλέφωνο",'H01'!J15="Fax"),'H01'!J15,"")</f>
        <v/>
      </c>
      <c r="H15" s="30" t="str">
        <f>IF(OR('H01'!J15="Τηλέφωνο",'H01'!J15="Fax"),'H01'!K15,"")</f>
        <v/>
      </c>
      <c r="I15" s="57"/>
      <c r="J15" s="89" t="str">
        <f t="shared" si="1"/>
        <v>N/A</v>
      </c>
      <c r="K15" s="104" t="str">
        <f t="shared" si="4"/>
        <v/>
      </c>
      <c r="M15" s="54" t="str">
        <f t="shared" si="2"/>
        <v/>
      </c>
      <c r="N15" s="80" t="str">
        <f t="shared" si="3"/>
        <v/>
      </c>
    </row>
    <row r="16" spans="1:14" ht="30" customHeight="1" thickTop="1" thickBot="1" x14ac:dyDescent="0.35">
      <c r="A16" s="5" t="str">
        <f t="shared" si="0"/>
        <v>H02</v>
      </c>
      <c r="B16" s="26" t="str">
        <f t="shared" si="0"/>
        <v>COSMOTE</v>
      </c>
      <c r="C16" s="91">
        <f>IF(ΓΕΝΙΚΑ!$B$15="ΝΑΙ",15300,"")</f>
        <v>15300</v>
      </c>
      <c r="D16" s="19" t="str">
        <f>IF(ΓΕΝΙΚΑ!$B$15="ΝΑΙ","ΠΑΝΕΛΛΑΔΙΚΑ","")</f>
        <v>ΠΑΝΕΛΛΑΔΙΚΑ</v>
      </c>
      <c r="E16" s="93" t="s">
        <v>44</v>
      </c>
      <c r="F16" s="31" t="str">
        <f>IF(G16="","",'H01'!I16)</f>
        <v/>
      </c>
      <c r="G16" s="32" t="str">
        <f>IF(OR('H01'!J16="Τηλέφωνο",'H01'!J16="Fax"),'H01'!J16,"")</f>
        <v/>
      </c>
      <c r="H16" s="30" t="str">
        <f>IF(OR('H01'!J16="Τηλέφωνο",'H01'!J16="Fax"),'H01'!K16,"")</f>
        <v/>
      </c>
      <c r="I16" s="57"/>
      <c r="J16" s="89" t="str">
        <f t="shared" si="1"/>
        <v>N/A</v>
      </c>
      <c r="K16" s="104" t="str">
        <f t="shared" si="4"/>
        <v/>
      </c>
      <c r="M16" s="54" t="str">
        <f t="shared" si="2"/>
        <v/>
      </c>
      <c r="N16" s="80" t="str">
        <f t="shared" si="3"/>
        <v/>
      </c>
    </row>
    <row r="17" spans="1:14" ht="30" customHeight="1" thickTop="1" thickBot="1" x14ac:dyDescent="0.35">
      <c r="A17" s="5" t="str">
        <f t="shared" si="0"/>
        <v>H02</v>
      </c>
      <c r="B17" s="26" t="str">
        <f t="shared" si="0"/>
        <v>COSMOTE</v>
      </c>
      <c r="C17" s="91">
        <f>IF(ΓΕΝΙΚΑ!$B$15="ΝΑΙ",15300,"")</f>
        <v>15300</v>
      </c>
      <c r="D17" s="19" t="str">
        <f>IF(ΓΕΝΙΚΑ!$B$15="ΝΑΙ","ΠΑΝΕΛΛΑΔΙΚΑ","")</f>
        <v>ΠΑΝΕΛΛΑΔΙΚΑ</v>
      </c>
      <c r="E17" s="93" t="s">
        <v>44</v>
      </c>
      <c r="F17" s="31" t="str">
        <f>IF(G17="","",'H01'!I17)</f>
        <v/>
      </c>
      <c r="G17" s="32" t="str">
        <f>IF(OR('H01'!J17="Τηλέφωνο",'H01'!J17="Fax"),'H01'!J17,"")</f>
        <v/>
      </c>
      <c r="H17" s="30" t="str">
        <f>IF(OR('H01'!J17="Τηλέφωνο",'H01'!J17="Fax"),'H01'!K17,"")</f>
        <v/>
      </c>
      <c r="I17" s="57"/>
      <c r="J17" s="89" t="str">
        <f t="shared" si="1"/>
        <v>N/A</v>
      </c>
      <c r="K17" s="104" t="str">
        <f t="shared" si="4"/>
        <v/>
      </c>
      <c r="M17" s="54" t="str">
        <f t="shared" si="2"/>
        <v/>
      </c>
      <c r="N17" s="80" t="str">
        <f t="shared" si="3"/>
        <v/>
      </c>
    </row>
    <row r="18" spans="1:14" ht="30" customHeight="1" thickTop="1" thickBot="1" x14ac:dyDescent="0.35">
      <c r="A18" s="5" t="str">
        <f t="shared" si="0"/>
        <v>H02</v>
      </c>
      <c r="B18" s="26" t="str">
        <f t="shared" si="0"/>
        <v>COSMOTE</v>
      </c>
      <c r="C18" s="91">
        <f>IF(ΓΕΝΙΚΑ!$B$15="ΝΑΙ",15300,"")</f>
        <v>15300</v>
      </c>
      <c r="D18" s="19" t="str">
        <f>IF(ΓΕΝΙΚΑ!$B$15="ΝΑΙ","ΠΑΝΕΛΛΑΔΙΚΑ","")</f>
        <v>ΠΑΝΕΛΛΑΔΙΚΑ</v>
      </c>
      <c r="E18" s="93" t="s">
        <v>44</v>
      </c>
      <c r="F18" s="31" t="str">
        <f>IF(G18="","",'H01'!I18)</f>
        <v/>
      </c>
      <c r="G18" s="32" t="str">
        <f>IF(OR('H01'!J18="Τηλέφωνο",'H01'!J18="Fax"),'H01'!J18,"")</f>
        <v/>
      </c>
      <c r="H18" s="30" t="str">
        <f>IF(OR('H01'!J18="Τηλέφωνο",'H01'!J18="Fax"),'H01'!K18,"")</f>
        <v/>
      </c>
      <c r="I18" s="57"/>
      <c r="J18" s="89" t="str">
        <f t="shared" si="1"/>
        <v>N/A</v>
      </c>
      <c r="K18" s="104" t="str">
        <f t="shared" si="4"/>
        <v/>
      </c>
      <c r="M18" s="54" t="str">
        <f t="shared" si="2"/>
        <v/>
      </c>
      <c r="N18" s="80" t="str">
        <f t="shared" si="3"/>
        <v/>
      </c>
    </row>
    <row r="19" spans="1:14" ht="30" customHeight="1" thickTop="1" thickBot="1" x14ac:dyDescent="0.35">
      <c r="A19" s="5" t="str">
        <f t="shared" si="0"/>
        <v>H02</v>
      </c>
      <c r="B19" s="26" t="str">
        <f t="shared" si="0"/>
        <v>COSMOTE</v>
      </c>
      <c r="C19" s="91">
        <f>IF(ΓΕΝΙΚΑ!$B$15="ΝΑΙ",15300,"")</f>
        <v>15300</v>
      </c>
      <c r="D19" s="19" t="str">
        <f>IF(ΓΕΝΙΚΑ!$B$15="ΝΑΙ","ΠΑΝΕΛΛΑΔΙΚΑ","")</f>
        <v>ΠΑΝΕΛΛΑΔΙΚΑ</v>
      </c>
      <c r="E19" s="93" t="s">
        <v>44</v>
      </c>
      <c r="F19" s="31" t="str">
        <f>IF(G19="","",'H01'!I19)</f>
        <v/>
      </c>
      <c r="G19" s="32" t="str">
        <f>IF(OR('H01'!J19="Τηλέφωνο",'H01'!J19="Fax"),'H01'!J19,"")</f>
        <v/>
      </c>
      <c r="H19" s="30" t="str">
        <f>IF(OR('H01'!J19="Τηλέφωνο",'H01'!J19="Fax"),'H01'!K19,"")</f>
        <v/>
      </c>
      <c r="I19" s="57"/>
      <c r="J19" s="89" t="str">
        <f t="shared" si="1"/>
        <v>N/A</v>
      </c>
      <c r="K19" s="104" t="str">
        <f t="shared" si="4"/>
        <v/>
      </c>
      <c r="M19" s="54" t="str">
        <f t="shared" si="2"/>
        <v/>
      </c>
      <c r="N19" s="80" t="str">
        <f t="shared" si="3"/>
        <v/>
      </c>
    </row>
    <row r="20" spans="1:14" ht="30" customHeight="1" thickTop="1" thickBot="1" x14ac:dyDescent="0.35">
      <c r="A20" s="5" t="str">
        <f t="shared" si="0"/>
        <v>H02</v>
      </c>
      <c r="B20" s="4" t="str">
        <f t="shared" si="0"/>
        <v>COSMOTE</v>
      </c>
      <c r="C20" s="91">
        <f>IF(ΓΕΝΙΚΑ!$B$15="ΝΑΙ",15300,"")</f>
        <v>15300</v>
      </c>
      <c r="D20" s="19" t="str">
        <f>IF(ΓΕΝΙΚΑ!$B$15="ΝΑΙ","ΠΑΝΕΛΛΑΔΙΚΑ","")</f>
        <v>ΠΑΝΕΛΛΑΔΙΚΑ</v>
      </c>
      <c r="E20" s="93" t="s">
        <v>44</v>
      </c>
      <c r="F20" s="31" t="str">
        <f>IF(G20="","",'H01'!I20)</f>
        <v/>
      </c>
      <c r="G20" s="32" t="str">
        <f>IF(OR('H01'!J20="Τηλέφωνο",'H01'!J20="Fax"),'H01'!J20,"")</f>
        <v/>
      </c>
      <c r="H20" s="30" t="str">
        <f>IF(OR('H01'!J20="Τηλέφωνο",'H01'!J20="Fax"),'H01'!K20,"")</f>
        <v/>
      </c>
      <c r="I20" s="57"/>
      <c r="J20" s="89" t="str">
        <f t="shared" si="1"/>
        <v>N/A</v>
      </c>
      <c r="K20" s="104" t="str">
        <f t="shared" si="4"/>
        <v/>
      </c>
      <c r="M20" s="54" t="str">
        <f t="shared" si="2"/>
        <v/>
      </c>
      <c r="N20" s="80" t="str">
        <f t="shared" si="3"/>
        <v/>
      </c>
    </row>
    <row r="21" spans="1:14" ht="30" customHeight="1" thickTop="1" thickBot="1" x14ac:dyDescent="0.35">
      <c r="A21" s="5" t="str">
        <f t="shared" si="0"/>
        <v>H02</v>
      </c>
      <c r="B21" s="4" t="str">
        <f t="shared" si="0"/>
        <v>COSMOTE</v>
      </c>
      <c r="C21" s="91">
        <f>IF(ΓΕΝΙΚΑ!$B$15="ΝΑΙ",15300,"")</f>
        <v>15300</v>
      </c>
      <c r="D21" s="19" t="str">
        <f>IF(ΓΕΝΙΚΑ!$B$15="ΝΑΙ","ΠΑΝΕΛΛΑΔΙΚΑ","")</f>
        <v>ΠΑΝΕΛΛΑΔΙΚΑ</v>
      </c>
      <c r="E21" s="93" t="s">
        <v>44</v>
      </c>
      <c r="F21" s="31" t="str">
        <f>IF(G21="","",'H01'!I21)</f>
        <v/>
      </c>
      <c r="G21" s="32" t="str">
        <f>IF(OR('H01'!J21="Τηλέφωνο",'H01'!J21="Fax"),'H01'!J21,"")</f>
        <v/>
      </c>
      <c r="H21" s="30" t="str">
        <f>IF(OR('H01'!J21="Τηλέφωνο",'H01'!J21="Fax"),'H01'!K21,"")</f>
        <v/>
      </c>
      <c r="I21" s="57"/>
      <c r="J21" s="89" t="str">
        <f t="shared" si="1"/>
        <v>N/A</v>
      </c>
      <c r="K21" s="104" t="str">
        <f t="shared" si="4"/>
        <v/>
      </c>
      <c r="M21" s="54" t="str">
        <f t="shared" si="2"/>
        <v/>
      </c>
      <c r="N21" s="80" t="str">
        <f t="shared" si="3"/>
        <v/>
      </c>
    </row>
    <row r="22" spans="1:14" ht="30" customHeight="1" thickTop="1" thickBot="1" x14ac:dyDescent="0.35">
      <c r="A22" s="5" t="str">
        <f t="shared" si="0"/>
        <v>H02</v>
      </c>
      <c r="B22" s="4" t="str">
        <f t="shared" si="0"/>
        <v>COSMOTE</v>
      </c>
      <c r="C22" s="91">
        <f>IF(ΓΕΝΙΚΑ!$B$15="ΝΑΙ",15300,"")</f>
        <v>15300</v>
      </c>
      <c r="D22" s="19" t="str">
        <f>IF(ΓΕΝΙΚΑ!$B$15="ΝΑΙ","ΠΑΝΕΛΛΑΔΙΚΑ","")</f>
        <v>ΠΑΝΕΛΛΑΔΙΚΑ</v>
      </c>
      <c r="E22" s="93" t="s">
        <v>44</v>
      </c>
      <c r="F22" s="31" t="str">
        <f>IF(G22="","",'H01'!I22)</f>
        <v/>
      </c>
      <c r="G22" s="32" t="str">
        <f>IF(OR('H01'!J22="Τηλέφωνο",'H01'!J22="Fax"),'H01'!J22,"")</f>
        <v/>
      </c>
      <c r="H22" s="30" t="str">
        <f>IF(OR('H01'!J22="Τηλέφωνο",'H01'!J22="Fax"),'H01'!K22,"")</f>
        <v/>
      </c>
      <c r="I22" s="57"/>
      <c r="J22" s="89" t="str">
        <f t="shared" si="1"/>
        <v>N/A</v>
      </c>
      <c r="K22" s="104" t="str">
        <f t="shared" si="4"/>
        <v/>
      </c>
      <c r="M22" s="54" t="str">
        <f t="shared" si="2"/>
        <v/>
      </c>
      <c r="N22" s="80" t="str">
        <f t="shared" si="3"/>
        <v/>
      </c>
    </row>
    <row r="23" spans="1:14" ht="30" customHeight="1" thickTop="1" thickBot="1" x14ac:dyDescent="0.35">
      <c r="A23" s="5" t="str">
        <f t="shared" si="0"/>
        <v>H02</v>
      </c>
      <c r="B23" s="4" t="str">
        <f t="shared" si="0"/>
        <v>COSMOTE</v>
      </c>
      <c r="C23" s="91">
        <f>IF(ΓΕΝΙΚΑ!$B$15="ΝΑΙ",15300,"")</f>
        <v>15300</v>
      </c>
      <c r="D23" s="19" t="str">
        <f>IF(ΓΕΝΙΚΑ!$B$15="ΝΑΙ","ΠΑΝΕΛΛΑΔΙΚΑ","")</f>
        <v>ΠΑΝΕΛΛΑΔΙΚΑ</v>
      </c>
      <c r="E23" s="93" t="s">
        <v>44</v>
      </c>
      <c r="F23" s="31" t="str">
        <f>IF(G23="","",'H01'!I23)</f>
        <v/>
      </c>
      <c r="G23" s="32" t="str">
        <f>IF(OR('H01'!J23="Τηλέφωνο",'H01'!J23="Fax"),'H01'!J23,"")</f>
        <v/>
      </c>
      <c r="H23" s="30" t="str">
        <f>IF(OR('H01'!J23="Τηλέφωνο",'H01'!J23="Fax"),'H01'!K23,"")</f>
        <v/>
      </c>
      <c r="I23" s="57"/>
      <c r="J23" s="89" t="str">
        <f t="shared" si="1"/>
        <v>N/A</v>
      </c>
      <c r="K23" s="104" t="str">
        <f t="shared" si="4"/>
        <v/>
      </c>
      <c r="M23" s="54" t="str">
        <f t="shared" si="2"/>
        <v/>
      </c>
      <c r="N23" s="80" t="str">
        <f t="shared" si="3"/>
        <v/>
      </c>
    </row>
    <row r="24" spans="1:14" ht="30" customHeight="1" thickTop="1" thickBot="1" x14ac:dyDescent="0.35">
      <c r="A24" s="5" t="str">
        <f t="shared" si="0"/>
        <v>H02</v>
      </c>
      <c r="B24" s="4" t="str">
        <f t="shared" si="0"/>
        <v>COSMOTE</v>
      </c>
      <c r="C24" s="91">
        <f>IF(ΓΕΝΙΚΑ!$B$15="ΝΑΙ",15300,"")</f>
        <v>15300</v>
      </c>
      <c r="D24" s="19" t="str">
        <f>IF(ΓΕΝΙΚΑ!$B$15="ΝΑΙ","ΠΑΝΕΛΛΑΔΙΚΑ","")</f>
        <v>ΠΑΝΕΛΛΑΔΙΚΑ</v>
      </c>
      <c r="E24" s="93" t="s">
        <v>44</v>
      </c>
      <c r="F24" s="31" t="str">
        <f>IF(G24="","",'H01'!I24)</f>
        <v/>
      </c>
      <c r="G24" s="32" t="str">
        <f>IF(OR('H01'!J24="Τηλέφωνο",'H01'!J24="Fax"),'H01'!J24,"")</f>
        <v/>
      </c>
      <c r="H24" s="30" t="str">
        <f>IF(OR('H01'!J24="Τηλέφωνο",'H01'!J24="Fax"),'H01'!K24,"")</f>
        <v/>
      </c>
      <c r="I24" s="57"/>
      <c r="J24" s="89" t="str">
        <f t="shared" si="1"/>
        <v>N/A</v>
      </c>
      <c r="K24" s="104" t="str">
        <f t="shared" si="4"/>
        <v/>
      </c>
      <c r="M24" s="54" t="str">
        <f t="shared" si="2"/>
        <v/>
      </c>
      <c r="N24" s="80" t="str">
        <f t="shared" si="3"/>
        <v/>
      </c>
    </row>
    <row r="25" spans="1:14" ht="30" customHeight="1" thickTop="1" thickBot="1" x14ac:dyDescent="0.35">
      <c r="A25" s="5" t="str">
        <f t="shared" si="0"/>
        <v>H02</v>
      </c>
      <c r="B25" s="4" t="str">
        <f t="shared" si="0"/>
        <v>COSMOTE</v>
      </c>
      <c r="C25" s="91">
        <f>IF(ΓΕΝΙΚΑ!$B$15="ΝΑΙ",15300,"")</f>
        <v>15300</v>
      </c>
      <c r="D25" s="19" t="str">
        <f>IF(ΓΕΝΙΚΑ!$B$15="ΝΑΙ","ΠΑΝΕΛΛΑΔΙΚΑ","")</f>
        <v>ΠΑΝΕΛΛΑΔΙΚΑ</v>
      </c>
      <c r="E25" s="93" t="s">
        <v>44</v>
      </c>
      <c r="F25" s="31" t="str">
        <f>IF(G25="","",'H01'!I25)</f>
        <v/>
      </c>
      <c r="G25" s="32" t="str">
        <f>IF(OR('H01'!J25="Τηλέφωνο",'H01'!J25="Fax"),'H01'!J25,"")</f>
        <v/>
      </c>
      <c r="H25" s="30" t="str">
        <f>IF(OR('H01'!J25="Τηλέφωνο",'H01'!J25="Fax"),'H01'!K25,"")</f>
        <v/>
      </c>
      <c r="I25" s="57"/>
      <c r="J25" s="89" t="str">
        <f t="shared" si="1"/>
        <v>N/A</v>
      </c>
      <c r="K25" s="104" t="str">
        <f t="shared" si="4"/>
        <v/>
      </c>
      <c r="M25" s="54" t="str">
        <f t="shared" si="2"/>
        <v/>
      </c>
      <c r="N25" s="80" t="str">
        <f t="shared" si="3"/>
        <v/>
      </c>
    </row>
    <row r="26" spans="1:14" ht="30" customHeight="1" thickTop="1" thickBot="1" x14ac:dyDescent="0.35">
      <c r="A26" s="5" t="str">
        <f t="shared" si="0"/>
        <v>H02</v>
      </c>
      <c r="B26" s="4" t="str">
        <f t="shared" si="0"/>
        <v>COSMOTE</v>
      </c>
      <c r="C26" s="91">
        <f>IF(ΓΕΝΙΚΑ!$B$15="ΝΑΙ",15300,"")</f>
        <v>15300</v>
      </c>
      <c r="D26" s="19" t="str">
        <f>IF(ΓΕΝΙΚΑ!$B$15="ΝΑΙ","ΠΑΝΕΛΛΑΔΙΚΑ","")</f>
        <v>ΠΑΝΕΛΛΑΔΙΚΑ</v>
      </c>
      <c r="E26" s="93" t="s">
        <v>44</v>
      </c>
      <c r="F26" s="31" t="str">
        <f>IF(G26="","",'H01'!I26)</f>
        <v/>
      </c>
      <c r="G26" s="32" t="str">
        <f>IF(OR('H01'!J26="Τηλέφωνο",'H01'!J26="Fax"),'H01'!J26,"")</f>
        <v/>
      </c>
      <c r="H26" s="30" t="str">
        <f>IF(OR('H01'!J26="Τηλέφωνο",'H01'!J26="Fax"),'H01'!K26,"")</f>
        <v/>
      </c>
      <c r="I26" s="57"/>
      <c r="J26" s="89" t="str">
        <f t="shared" si="1"/>
        <v>N/A</v>
      </c>
      <c r="K26" s="104" t="str">
        <f t="shared" si="4"/>
        <v/>
      </c>
      <c r="M26" s="54" t="str">
        <f t="shared" si="2"/>
        <v/>
      </c>
      <c r="N26" s="80" t="str">
        <f t="shared" si="3"/>
        <v/>
      </c>
    </row>
    <row r="27" spans="1:14" ht="30" customHeight="1" thickTop="1" thickBot="1" x14ac:dyDescent="0.35">
      <c r="A27" s="5" t="str">
        <f t="shared" si="0"/>
        <v>H02</v>
      </c>
      <c r="B27" s="4" t="str">
        <f t="shared" si="0"/>
        <v>COSMOTE</v>
      </c>
      <c r="C27" s="91">
        <f>IF(ΓΕΝΙΚΑ!$B$15="ΝΑΙ",15300,"")</f>
        <v>15300</v>
      </c>
      <c r="D27" s="19" t="str">
        <f>IF(ΓΕΝΙΚΑ!$B$15="ΝΑΙ","ΠΑΝΕΛΛΑΔΙΚΑ","")</f>
        <v>ΠΑΝΕΛΛΑΔΙΚΑ</v>
      </c>
      <c r="E27" s="93" t="s">
        <v>44</v>
      </c>
      <c r="F27" s="31" t="str">
        <f>IF(G27="","",'H01'!I27)</f>
        <v/>
      </c>
      <c r="G27" s="32" t="str">
        <f>IF(OR('H01'!J27="Τηλέφωνο",'H01'!J27="Fax"),'H01'!J27,"")</f>
        <v/>
      </c>
      <c r="H27" s="30" t="str">
        <f>IF(OR('H01'!J27="Τηλέφωνο",'H01'!J27="Fax"),'H01'!K27,"")</f>
        <v/>
      </c>
      <c r="I27" s="57"/>
      <c r="J27" s="89" t="str">
        <f t="shared" si="1"/>
        <v>N/A</v>
      </c>
      <c r="K27" s="104" t="str">
        <f t="shared" si="4"/>
        <v/>
      </c>
      <c r="M27" s="54" t="str">
        <f t="shared" si="2"/>
        <v/>
      </c>
      <c r="N27" s="80" t="str">
        <f t="shared" si="3"/>
        <v/>
      </c>
    </row>
    <row r="28" spans="1:14" ht="30" customHeight="1" thickTop="1" thickBot="1" x14ac:dyDescent="0.35">
      <c r="A28" s="5" t="str">
        <f t="shared" si="0"/>
        <v>H02</v>
      </c>
      <c r="B28" s="4" t="str">
        <f t="shared" si="0"/>
        <v>COSMOTE</v>
      </c>
      <c r="C28" s="91">
        <f>IF(ΓΕΝΙΚΑ!$B$15="ΝΑΙ",15300,"")</f>
        <v>15300</v>
      </c>
      <c r="D28" s="19" t="str">
        <f>IF(ΓΕΝΙΚΑ!$B$15="ΝΑΙ","ΠΑΝΕΛΛΑΔΙΚΑ","")</f>
        <v>ΠΑΝΕΛΛΑΔΙΚΑ</v>
      </c>
      <c r="E28" s="93" t="s">
        <v>44</v>
      </c>
      <c r="F28" s="31" t="str">
        <f>IF(G28="","",'H01'!I28)</f>
        <v/>
      </c>
      <c r="G28" s="32" t="str">
        <f>IF(OR('H01'!J28="Τηλέφωνο",'H01'!J28="Fax"),'H01'!J28,"")</f>
        <v/>
      </c>
      <c r="H28" s="30" t="str">
        <f>IF(OR('H01'!J28="Τηλέφωνο",'H01'!J28="Fax"),'H01'!K28,"")</f>
        <v/>
      </c>
      <c r="I28" s="57"/>
      <c r="J28" s="89" t="str">
        <f t="shared" si="1"/>
        <v>N/A</v>
      </c>
      <c r="K28" s="104" t="str">
        <f t="shared" si="4"/>
        <v/>
      </c>
      <c r="M28" s="54" t="str">
        <f t="shared" si="2"/>
        <v/>
      </c>
      <c r="N28" s="80" t="str">
        <f t="shared" si="3"/>
        <v/>
      </c>
    </row>
    <row r="29" spans="1:14" ht="30" customHeight="1" thickTop="1" thickBot="1" x14ac:dyDescent="0.35">
      <c r="A29" s="5" t="str">
        <f t="shared" si="0"/>
        <v>H02</v>
      </c>
      <c r="B29" s="4" t="str">
        <f t="shared" si="0"/>
        <v>COSMOTE</v>
      </c>
      <c r="C29" s="91">
        <f>IF(ΓΕΝΙΚΑ!$B$15="ΝΑΙ",15300,"")</f>
        <v>15300</v>
      </c>
      <c r="D29" s="19" t="str">
        <f>IF(ΓΕΝΙΚΑ!$B$15="ΝΑΙ","ΠΑΝΕΛΛΑΔΙΚΑ","")</f>
        <v>ΠΑΝΕΛΛΑΔΙΚΑ</v>
      </c>
      <c r="E29" s="93" t="s">
        <v>44</v>
      </c>
      <c r="F29" s="31" t="str">
        <f>IF(G29="","",'H01'!I29)</f>
        <v/>
      </c>
      <c r="G29" s="32" t="str">
        <f>IF(OR('H01'!J29="Τηλέφωνο",'H01'!J29="Fax"),'H01'!J29,"")</f>
        <v/>
      </c>
      <c r="H29" s="30" t="str">
        <f>IF(OR('H01'!J29="Τηλέφωνο",'H01'!J29="Fax"),'H01'!K29,"")</f>
        <v/>
      </c>
      <c r="I29" s="57"/>
      <c r="J29" s="89" t="str">
        <f t="shared" si="1"/>
        <v>N/A</v>
      </c>
      <c r="K29" s="104" t="str">
        <f t="shared" si="4"/>
        <v/>
      </c>
      <c r="M29" s="54" t="str">
        <f t="shared" si="2"/>
        <v/>
      </c>
      <c r="N29" s="80" t="str">
        <f t="shared" si="3"/>
        <v/>
      </c>
    </row>
    <row r="30" spans="1:14" ht="30" customHeight="1" thickTop="1" thickBot="1" x14ac:dyDescent="0.35">
      <c r="A30" s="5" t="str">
        <f t="shared" si="0"/>
        <v>H02</v>
      </c>
      <c r="B30" s="4" t="str">
        <f t="shared" si="0"/>
        <v>COSMOTE</v>
      </c>
      <c r="C30" s="91">
        <f>IF(ΓΕΝΙΚΑ!$B$15="ΝΑΙ",15300,"")</f>
        <v>15300</v>
      </c>
      <c r="D30" s="19" t="str">
        <f>IF(ΓΕΝΙΚΑ!$B$15="ΝΑΙ","ΠΑΝΕΛΛΑΔΙΚΑ","")</f>
        <v>ΠΑΝΕΛΛΑΔΙΚΑ</v>
      </c>
      <c r="E30" s="93" t="s">
        <v>44</v>
      </c>
      <c r="F30" s="31" t="str">
        <f>IF(G30="","",'H01'!I30)</f>
        <v/>
      </c>
      <c r="G30" s="32" t="str">
        <f>IF(OR('H01'!J30="Τηλέφωνο",'H01'!J30="Fax"),'H01'!J30,"")</f>
        <v/>
      </c>
      <c r="H30" s="30" t="str">
        <f>IF(OR('H01'!J30="Τηλέφωνο",'H01'!J30="Fax"),'H01'!K30,"")</f>
        <v/>
      </c>
      <c r="I30" s="57"/>
      <c r="J30" s="89" t="str">
        <f t="shared" si="1"/>
        <v>N/A</v>
      </c>
      <c r="K30" s="104" t="str">
        <f t="shared" si="4"/>
        <v/>
      </c>
      <c r="M30" s="54" t="str">
        <f t="shared" si="2"/>
        <v/>
      </c>
      <c r="N30" s="80" t="str">
        <f t="shared" si="3"/>
        <v/>
      </c>
    </row>
    <row r="31" spans="1:14" ht="30" customHeight="1" thickTop="1" thickBot="1" x14ac:dyDescent="0.35">
      <c r="A31" s="5" t="str">
        <f t="shared" si="0"/>
        <v>H02</v>
      </c>
      <c r="B31" s="4" t="str">
        <f t="shared" si="0"/>
        <v>COSMOTE</v>
      </c>
      <c r="C31" s="91">
        <f>IF(ΓΕΝΙΚΑ!$B$15="ΝΑΙ",15300,"")</f>
        <v>15300</v>
      </c>
      <c r="D31" s="19" t="str">
        <f>IF(ΓΕΝΙΚΑ!$B$15="ΝΑΙ","ΠΑΝΕΛΛΑΔΙΚΑ","")</f>
        <v>ΠΑΝΕΛΛΑΔΙΚΑ</v>
      </c>
      <c r="E31" s="93" t="s">
        <v>44</v>
      </c>
      <c r="F31" s="31" t="str">
        <f>IF(G31="","",'H01'!I31)</f>
        <v/>
      </c>
      <c r="G31" s="32" t="str">
        <f>IF(OR('H01'!J31="Τηλέφωνο",'H01'!J31="Fax"),'H01'!J31,"")</f>
        <v/>
      </c>
      <c r="H31" s="30" t="str">
        <f>IF(OR('H01'!J31="Τηλέφωνο",'H01'!J31="Fax"),'H01'!K31,"")</f>
        <v/>
      </c>
      <c r="I31" s="57"/>
      <c r="J31" s="89" t="str">
        <f t="shared" si="1"/>
        <v>N/A</v>
      </c>
      <c r="K31" s="104" t="str">
        <f t="shared" si="4"/>
        <v/>
      </c>
      <c r="M31" s="54" t="str">
        <f t="shared" si="2"/>
        <v/>
      </c>
      <c r="N31" s="80" t="str">
        <f t="shared" si="3"/>
        <v/>
      </c>
    </row>
    <row r="32" spans="1:14" ht="30" customHeight="1" thickTop="1" thickBot="1" x14ac:dyDescent="0.35">
      <c r="A32" s="6" t="str">
        <f t="shared" si="0"/>
        <v>H02</v>
      </c>
      <c r="B32" s="27" t="str">
        <f t="shared" si="0"/>
        <v>COSMOTE</v>
      </c>
      <c r="C32" s="91">
        <f>IF(ΓΕΝΙΚΑ!$B$15="ΝΑΙ",15300,"")</f>
        <v>15300</v>
      </c>
      <c r="D32" s="19" t="str">
        <f>IF(ΓΕΝΙΚΑ!$B$15="ΝΑΙ","ΠΑΝΕΛΛΑΔΙΚΑ","")</f>
        <v>ΠΑΝΕΛΛΑΔΙΚΑ</v>
      </c>
      <c r="E32" s="93" t="s">
        <v>44</v>
      </c>
      <c r="F32" s="65" t="str">
        <f>IF(G32="","",'H01'!I32)</f>
        <v/>
      </c>
      <c r="G32" s="33" t="str">
        <f>IF(OR('H01'!J32="Τηλέφωνο",'H01'!J32="Fax"),'H01'!J32,"")</f>
        <v/>
      </c>
      <c r="H32" s="74" t="str">
        <f>IF(OR('H01'!J32="Τηλέφωνο",'H01'!J32="Fax"),'H01'!K32,"")</f>
        <v/>
      </c>
      <c r="I32" s="57"/>
      <c r="J32" s="89" t="str">
        <f t="shared" si="1"/>
        <v>N/A</v>
      </c>
      <c r="K32" s="104" t="str">
        <f t="shared" si="4"/>
        <v/>
      </c>
      <c r="M32" s="55" t="str">
        <f t="shared" si="2"/>
        <v/>
      </c>
      <c r="N32" s="81" t="str">
        <f t="shared" si="3"/>
        <v/>
      </c>
    </row>
  </sheetData>
  <sheetProtection algorithmName="SHA-512" hashValue="921yicnS7VlV87CfFXq1ncyA0ciSWhNCzoI2URlvvQHCZf2skgWcOuPp7Lu7O4GKZyjcCsCqxRTgqwTePwZPng==" saltValue="PjT3wpJfWhn1JNFDhMa4WA==" spinCount="100000" sheet="1" objects="1" scenarios="1"/>
  <conditionalFormatting sqref="M4:M32">
    <cfRule type="cellIs" dxfId="7" priority="23" operator="equal">
      <formula>"ΣΦΑΛΜΑ"</formula>
    </cfRule>
  </conditionalFormatting>
  <conditionalFormatting sqref="I3:J3 J4:J32">
    <cfRule type="expression" dxfId="6" priority="22">
      <formula>AND($G$3&lt;&gt;"Fax",$G$3&lt;&gt;"Τηλέφωνο")</formula>
    </cfRule>
  </conditionalFormatting>
  <conditionalFormatting sqref="I4">
    <cfRule type="expression" dxfId="5" priority="21">
      <formula>AND($G4&lt;&gt;"Fax",$G4&lt;&gt;"Τηλέφωνο")</formula>
    </cfRule>
  </conditionalFormatting>
  <conditionalFormatting sqref="M3">
    <cfRule type="cellIs" dxfId="4" priority="2" operator="equal">
      <formula>"ΣΦΑΛΜΑ"</formula>
    </cfRule>
  </conditionalFormatting>
  <conditionalFormatting sqref="I5:I32">
    <cfRule type="expression" dxfId="3" priority="1">
      <formula>AND($G5&lt;&gt;"Fax",$G5&lt;&gt;"Τηλέφωνο")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O32"/>
  <sheetViews>
    <sheetView topLeftCell="A2" zoomScaleNormal="100" workbookViewId="0">
      <selection activeCell="H7" sqref="H7"/>
    </sheetView>
  </sheetViews>
  <sheetFormatPr defaultColWidth="0" defaultRowHeight="14.4" zeroHeight="1" x14ac:dyDescent="0.3"/>
  <cols>
    <col min="1" max="1" width="50" style="41" customWidth="1"/>
    <col min="2" max="5" width="23" style="41" hidden="1" customWidth="1"/>
    <col min="6" max="6" width="28.6640625" style="41" customWidth="1"/>
    <col min="7" max="7" width="26" style="41" customWidth="1"/>
    <col min="8" max="8" width="40" style="63" customWidth="1"/>
    <col min="9" max="9" width="31" style="41" hidden="1" customWidth="1"/>
    <col min="10" max="10" width="40" style="63" customWidth="1"/>
    <col min="11" max="11" width="30.109375" style="41" hidden="1" customWidth="1"/>
    <col min="12" max="12" width="48.109375" style="41" customWidth="1"/>
    <col min="13" max="13" width="7.109375" style="41" customWidth="1"/>
    <col min="14" max="14" width="17.44140625" style="41" customWidth="1"/>
    <col min="15" max="15" width="69.33203125" style="41" customWidth="1"/>
    <col min="16" max="16384" width="9.109375" style="41" hidden="1"/>
  </cols>
  <sheetData>
    <row r="1" spans="1:15" ht="15" hidden="1" thickBot="1" x14ac:dyDescent="0.35">
      <c r="A1" s="22" t="s">
        <v>45</v>
      </c>
      <c r="B1" s="22" t="s">
        <v>46</v>
      </c>
      <c r="C1" s="12" t="s">
        <v>78</v>
      </c>
      <c r="D1" s="12" t="s">
        <v>79</v>
      </c>
      <c r="E1" s="12" t="s">
        <v>47</v>
      </c>
      <c r="F1" s="35" t="s">
        <v>48</v>
      </c>
      <c r="G1" s="35" t="s">
        <v>49</v>
      </c>
      <c r="H1" s="37" t="s">
        <v>50</v>
      </c>
      <c r="I1" s="35" t="s">
        <v>71</v>
      </c>
      <c r="J1" s="37" t="s">
        <v>50</v>
      </c>
      <c r="K1" s="35" t="s">
        <v>72</v>
      </c>
      <c r="L1" s="35" t="s">
        <v>51</v>
      </c>
      <c r="N1" s="37" t="s">
        <v>50</v>
      </c>
      <c r="O1" s="37" t="s">
        <v>50</v>
      </c>
    </row>
    <row r="2" spans="1:15" ht="60" customHeight="1" thickBot="1" x14ac:dyDescent="0.35">
      <c r="A2" s="24" t="s">
        <v>12</v>
      </c>
      <c r="B2" s="25" t="s">
        <v>8</v>
      </c>
      <c r="C2" s="25"/>
      <c r="D2" s="25"/>
      <c r="E2" s="25" t="s">
        <v>80</v>
      </c>
      <c r="F2" s="25" t="s">
        <v>15</v>
      </c>
      <c r="G2" s="25" t="s">
        <v>25</v>
      </c>
      <c r="H2" s="38" t="s">
        <v>69</v>
      </c>
      <c r="I2" s="38" t="s">
        <v>29</v>
      </c>
      <c r="J2" s="38" t="s">
        <v>70</v>
      </c>
      <c r="K2" s="38" t="s">
        <v>30</v>
      </c>
      <c r="L2" s="9" t="s">
        <v>11</v>
      </c>
      <c r="M2" s="60"/>
      <c r="N2" s="58" t="s">
        <v>40</v>
      </c>
      <c r="O2" s="47" t="s">
        <v>66</v>
      </c>
    </row>
    <row r="3" spans="1:15" ht="31.5" customHeight="1" thickTop="1" x14ac:dyDescent="0.3">
      <c r="A3" s="8" t="s">
        <v>33</v>
      </c>
      <c r="B3" s="28" t="str">
        <f>ΓΕΝΙΚΑ!C4</f>
        <v>COSMOTE</v>
      </c>
      <c r="C3" s="91">
        <f>IF(ΓΕΝΙΚΑ!$B$16="ΝΑΙ",15300,"")</f>
        <v>15300</v>
      </c>
      <c r="D3" s="19" t="str">
        <f>IF(ΓΕΝΙΚΑ!$B$16="ΝΑΙ","ΠΑΝΕΛΛΑΔΙΚΑ","")</f>
        <v>ΠΑΝΕΛΛΑΔΙΚΑ</v>
      </c>
      <c r="E3" s="92" t="s">
        <v>44</v>
      </c>
      <c r="F3" s="31" t="str">
        <f>IF(G3&lt;&gt;"",'H01'!I3,"")</f>
        <v>Λήψη παραγγελιών ή/και παροχή πληροφοριών/βοήθειας</v>
      </c>
      <c r="G3" s="64">
        <f>IF('H01'!J3="Τηλέφωνο",'H01'!K3,"")</f>
        <v>13838</v>
      </c>
      <c r="H3" s="82">
        <v>244</v>
      </c>
      <c r="I3" s="32">
        <f>IF(H3&lt;&gt;"",ROUND(H3,0),"N/A")</f>
        <v>244</v>
      </c>
      <c r="J3" s="82">
        <v>1127</v>
      </c>
      <c r="K3" s="32">
        <f>IF(J3&lt;&gt;"",ROUND(J3,0),"N/A")</f>
        <v>1127</v>
      </c>
      <c r="L3" s="105" t="s">
        <v>98</v>
      </c>
      <c r="M3" s="61"/>
      <c r="N3" s="54" t="str">
        <f>IF(O3="","","ΣΦΑΛΜΑ")</f>
        <v/>
      </c>
      <c r="O3" s="79"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3">
      <c r="A4" s="5" t="str">
        <f t="shared" ref="A4:B27" si="0">A$3</f>
        <v>H03</v>
      </c>
      <c r="B4" s="26" t="str">
        <f t="shared" si="0"/>
        <v>COSMOTE</v>
      </c>
      <c r="C4" s="91">
        <f>IF(ΓΕΝΙΚΑ!$B$16="ΝΑΙ",15300,"")</f>
        <v>15300</v>
      </c>
      <c r="D4" s="19" t="str">
        <f>IF(ΓΕΝΙΚΑ!$B$16="ΝΑΙ","ΠΑΝΕΛΛΑΔΙΚΑ","")</f>
        <v>ΠΑΝΕΛΛΑΔΙΚΑ</v>
      </c>
      <c r="E4" s="93" t="s">
        <v>44</v>
      </c>
      <c r="F4" s="31" t="str">
        <f>IF(G4&lt;&gt;"",'H01'!I4,"")</f>
        <v>Λήψη παραγγελιών ή/και παροχή πληροφοριών/βοήθειας</v>
      </c>
      <c r="G4" s="64">
        <f>IF('H01'!J4="Τηλέφωνο",'H01'!K4,"")</f>
        <v>13839</v>
      </c>
      <c r="H4" s="83">
        <v>222</v>
      </c>
      <c r="I4" s="32">
        <f t="shared" ref="I4:I32" si="1">IF(H4&lt;&gt;"",ROUND(H4,0),"N/A")</f>
        <v>222</v>
      </c>
      <c r="J4" s="83">
        <v>898</v>
      </c>
      <c r="K4" s="32">
        <f t="shared" ref="K4:K32" si="2">IF(J4&lt;&gt;"",ROUND(J4,0),"N/A")</f>
        <v>898</v>
      </c>
      <c r="L4" s="94" t="str">
        <f t="shared" ref="L4:L32" si="3">L$3</f>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4" s="62"/>
      <c r="N4" s="54" t="str">
        <f t="shared" ref="N4:N32" si="4">IF(O4="","","ΣΦΑΛΜΑ")</f>
        <v/>
      </c>
      <c r="O4" s="80" t="str">
        <f t="shared" ref="O4:O32" si="5">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3">
      <c r="A5" s="5" t="str">
        <f t="shared" si="0"/>
        <v>H03</v>
      </c>
      <c r="B5" s="26" t="str">
        <f t="shared" si="0"/>
        <v>COSMOTE</v>
      </c>
      <c r="C5" s="91">
        <f>IF(ΓΕΝΙΚΑ!$B$16="ΝΑΙ",15300,"")</f>
        <v>15300</v>
      </c>
      <c r="D5" s="19" t="str">
        <f>IF(ΓΕΝΙΚΑ!$B$16="ΝΑΙ","ΠΑΝΕΛΛΑΔΙΚΑ","")</f>
        <v>ΠΑΝΕΛΛΑΔΙΚΑ</v>
      </c>
      <c r="E5" s="93" t="s">
        <v>44</v>
      </c>
      <c r="F5" s="31" t="str">
        <f>IF(G5&lt;&gt;"",'H01'!I5,"")</f>
        <v>Λήψη παραγγελιών ή/και παροχή πληροφοριών/βοήθειας</v>
      </c>
      <c r="G5" s="64">
        <f>IF('H01'!J5="Τηλέφωνο",'H01'!K5,"")</f>
        <v>1250</v>
      </c>
      <c r="H5" s="83">
        <v>205</v>
      </c>
      <c r="I5" s="32">
        <f t="shared" si="1"/>
        <v>205</v>
      </c>
      <c r="J5" s="83">
        <v>1170</v>
      </c>
      <c r="K5" s="32">
        <f t="shared" si="2"/>
        <v>1170</v>
      </c>
      <c r="L5"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5" s="62"/>
      <c r="N5" s="54" t="str">
        <f t="shared" si="4"/>
        <v/>
      </c>
      <c r="O5" s="80" t="str">
        <f t="shared" si="5"/>
        <v/>
      </c>
    </row>
    <row r="6" spans="1:15" ht="31.5" customHeight="1" x14ac:dyDescent="0.3">
      <c r="A6" s="5" t="str">
        <f t="shared" si="0"/>
        <v>H03</v>
      </c>
      <c r="B6" s="26" t="str">
        <f t="shared" si="0"/>
        <v>COSMOTE</v>
      </c>
      <c r="C6" s="91">
        <f>IF(ΓΕΝΙΚΑ!$B$16="ΝΑΙ",15300,"")</f>
        <v>15300</v>
      </c>
      <c r="D6" s="19" t="str">
        <f>IF(ΓΕΝΙΚΑ!$B$16="ΝΑΙ","ΠΑΝΕΛΛΑΔΙΚΑ","")</f>
        <v>ΠΑΝΕΛΛΑΔΙΚΑ</v>
      </c>
      <c r="E6" s="93" t="s">
        <v>44</v>
      </c>
      <c r="F6" s="31" t="str">
        <f>IF(G6&lt;&gt;"",'H01'!I6,"")</f>
        <v>Βλαβοληψία</v>
      </c>
      <c r="G6" s="64">
        <f>IF('H01'!J6="Τηλέφωνο",'H01'!K6,"")</f>
        <v>13738</v>
      </c>
      <c r="H6" s="83">
        <v>163</v>
      </c>
      <c r="I6" s="32">
        <f t="shared" si="1"/>
        <v>163</v>
      </c>
      <c r="J6" s="83">
        <v>424</v>
      </c>
      <c r="K6" s="32">
        <f t="shared" si="2"/>
        <v>424</v>
      </c>
      <c r="L6"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6" s="62"/>
      <c r="N6" s="54" t="str">
        <f t="shared" si="4"/>
        <v/>
      </c>
      <c r="O6" s="80" t="str">
        <f t="shared" si="5"/>
        <v/>
      </c>
    </row>
    <row r="7" spans="1:15" ht="31.5" customHeight="1" x14ac:dyDescent="0.3">
      <c r="A7" s="5" t="str">
        <f t="shared" si="0"/>
        <v>H03</v>
      </c>
      <c r="B7" s="26" t="str">
        <f t="shared" si="0"/>
        <v>COSMOTE</v>
      </c>
      <c r="C7" s="91">
        <f>IF(ΓΕΝΙΚΑ!$B$16="ΝΑΙ",15300,"")</f>
        <v>15300</v>
      </c>
      <c r="D7" s="19" t="str">
        <f>IF(ΓΕΝΙΚΑ!$B$16="ΝΑΙ","ΠΑΝΕΛΛΑΔΙΚΑ","")</f>
        <v>ΠΑΝΕΛΛΑΔΙΚΑ</v>
      </c>
      <c r="E7" s="93" t="s">
        <v>44</v>
      </c>
      <c r="F7" s="31" t="str">
        <f>IF(G7&lt;&gt;"",'H01'!I7,"")</f>
        <v/>
      </c>
      <c r="G7" s="64" t="str">
        <f>IF('H01'!J7="Τηλέφωνο",'H01'!K7,"")</f>
        <v/>
      </c>
      <c r="H7" s="83"/>
      <c r="I7" s="32" t="str">
        <f t="shared" si="1"/>
        <v>N/A</v>
      </c>
      <c r="J7" s="83"/>
      <c r="K7" s="32" t="str">
        <f t="shared" si="2"/>
        <v>N/A</v>
      </c>
      <c r="L7"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7" s="62"/>
      <c r="N7" s="54" t="str">
        <f t="shared" si="4"/>
        <v/>
      </c>
      <c r="O7" s="80" t="str">
        <f t="shared" si="5"/>
        <v/>
      </c>
    </row>
    <row r="8" spans="1:15" ht="31.5" customHeight="1" x14ac:dyDescent="0.3">
      <c r="A8" s="5" t="str">
        <f t="shared" si="0"/>
        <v>H03</v>
      </c>
      <c r="B8" s="26" t="str">
        <f t="shared" si="0"/>
        <v>COSMOTE</v>
      </c>
      <c r="C8" s="91">
        <f>IF(ΓΕΝΙΚΑ!$B$16="ΝΑΙ",15300,"")</f>
        <v>15300</v>
      </c>
      <c r="D8" s="19" t="str">
        <f>IF(ΓΕΝΙΚΑ!$B$16="ΝΑΙ","ΠΑΝΕΛΛΑΔΙΚΑ","")</f>
        <v>ΠΑΝΕΛΛΑΔΙΚΑ</v>
      </c>
      <c r="E8" s="93" t="s">
        <v>44</v>
      </c>
      <c r="F8" s="31" t="str">
        <f>IF(G8&lt;&gt;"",'H01'!I8,"")</f>
        <v/>
      </c>
      <c r="G8" s="64" t="str">
        <f>IF('H01'!J8="Τηλέφωνο",'H01'!K8,"")</f>
        <v/>
      </c>
      <c r="H8" s="83"/>
      <c r="I8" s="32" t="str">
        <f t="shared" si="1"/>
        <v>N/A</v>
      </c>
      <c r="J8" s="83"/>
      <c r="K8" s="32" t="str">
        <f t="shared" si="2"/>
        <v>N/A</v>
      </c>
      <c r="L8"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8" s="62"/>
      <c r="N8" s="54" t="str">
        <f t="shared" si="4"/>
        <v/>
      </c>
      <c r="O8" s="80" t="str">
        <f t="shared" si="5"/>
        <v/>
      </c>
    </row>
    <row r="9" spans="1:15" ht="31.5" customHeight="1" x14ac:dyDescent="0.3">
      <c r="A9" s="5" t="str">
        <f t="shared" si="0"/>
        <v>H03</v>
      </c>
      <c r="B9" s="26" t="str">
        <f t="shared" si="0"/>
        <v>COSMOTE</v>
      </c>
      <c r="C9" s="91">
        <f>IF(ΓΕΝΙΚΑ!$B$16="ΝΑΙ",15300,"")</f>
        <v>15300</v>
      </c>
      <c r="D9" s="19" t="str">
        <f>IF(ΓΕΝΙΚΑ!$B$16="ΝΑΙ","ΠΑΝΕΛΛΑΔΙΚΑ","")</f>
        <v>ΠΑΝΕΛΛΑΔΙΚΑ</v>
      </c>
      <c r="E9" s="93" t="s">
        <v>44</v>
      </c>
      <c r="F9" s="31" t="str">
        <f>IF(G9&lt;&gt;"",'H01'!I9,"")</f>
        <v/>
      </c>
      <c r="G9" s="64" t="str">
        <f>IF('H01'!J9="Τηλέφωνο",'H01'!K9,"")</f>
        <v/>
      </c>
      <c r="H9" s="83"/>
      <c r="I9" s="32" t="str">
        <f t="shared" si="1"/>
        <v>N/A</v>
      </c>
      <c r="J9" s="83"/>
      <c r="K9" s="32" t="str">
        <f t="shared" si="2"/>
        <v>N/A</v>
      </c>
      <c r="L9"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9" s="62"/>
      <c r="N9" s="54" t="str">
        <f t="shared" si="4"/>
        <v/>
      </c>
      <c r="O9" s="80" t="str">
        <f t="shared" si="5"/>
        <v/>
      </c>
    </row>
    <row r="10" spans="1:15" ht="31.5" customHeight="1" x14ac:dyDescent="0.3">
      <c r="A10" s="5" t="str">
        <f t="shared" si="0"/>
        <v>H03</v>
      </c>
      <c r="B10" s="26" t="str">
        <f t="shared" si="0"/>
        <v>COSMOTE</v>
      </c>
      <c r="C10" s="91">
        <f>IF(ΓΕΝΙΚΑ!$B$16="ΝΑΙ",15300,"")</f>
        <v>15300</v>
      </c>
      <c r="D10" s="19" t="str">
        <f>IF(ΓΕΝΙΚΑ!$B$16="ΝΑΙ","ΠΑΝΕΛΛΑΔΙΚΑ","")</f>
        <v>ΠΑΝΕΛΛΑΔΙΚΑ</v>
      </c>
      <c r="E10" s="93" t="s">
        <v>44</v>
      </c>
      <c r="F10" s="31" t="str">
        <f>IF(G10&lt;&gt;"",'H01'!I10,"")</f>
        <v/>
      </c>
      <c r="G10" s="64" t="str">
        <f>IF('H01'!J10="Τηλέφωνο",'H01'!K10,"")</f>
        <v/>
      </c>
      <c r="H10" s="83"/>
      <c r="I10" s="32" t="str">
        <f t="shared" si="1"/>
        <v>N/A</v>
      </c>
      <c r="J10" s="83"/>
      <c r="K10" s="32" t="str">
        <f t="shared" si="2"/>
        <v>N/A</v>
      </c>
      <c r="L10"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0" s="62"/>
      <c r="N10" s="54" t="str">
        <f t="shared" si="4"/>
        <v/>
      </c>
      <c r="O10" s="80" t="str">
        <f t="shared" si="5"/>
        <v/>
      </c>
    </row>
    <row r="11" spans="1:15" ht="31.5" customHeight="1" x14ac:dyDescent="0.3">
      <c r="A11" s="5" t="str">
        <f t="shared" si="0"/>
        <v>H03</v>
      </c>
      <c r="B11" s="26" t="str">
        <f t="shared" si="0"/>
        <v>COSMOTE</v>
      </c>
      <c r="C11" s="91">
        <f>IF(ΓΕΝΙΚΑ!$B$16="ΝΑΙ",15300,"")</f>
        <v>15300</v>
      </c>
      <c r="D11" s="19" t="str">
        <f>IF(ΓΕΝΙΚΑ!$B$16="ΝΑΙ","ΠΑΝΕΛΛΑΔΙΚΑ","")</f>
        <v>ΠΑΝΕΛΛΑΔΙΚΑ</v>
      </c>
      <c r="E11" s="93" t="s">
        <v>44</v>
      </c>
      <c r="F11" s="31" t="str">
        <f>IF(G11&lt;&gt;"",'H01'!I11,"")</f>
        <v/>
      </c>
      <c r="G11" s="64" t="str">
        <f>IF('H01'!J11="Τηλέφωνο",'H01'!K11,"")</f>
        <v/>
      </c>
      <c r="H11" s="83"/>
      <c r="I11" s="32" t="str">
        <f t="shared" si="1"/>
        <v>N/A</v>
      </c>
      <c r="J11" s="83"/>
      <c r="K11" s="32" t="str">
        <f t="shared" si="2"/>
        <v>N/A</v>
      </c>
      <c r="L11"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1" s="62"/>
      <c r="N11" s="54" t="str">
        <f t="shared" si="4"/>
        <v/>
      </c>
      <c r="O11" s="80" t="str">
        <f t="shared" si="5"/>
        <v/>
      </c>
    </row>
    <row r="12" spans="1:15" ht="31.5" customHeight="1" x14ac:dyDescent="0.3">
      <c r="A12" s="5" t="str">
        <f t="shared" si="0"/>
        <v>H03</v>
      </c>
      <c r="B12" s="26" t="str">
        <f t="shared" si="0"/>
        <v>COSMOTE</v>
      </c>
      <c r="C12" s="91">
        <f>IF(ΓΕΝΙΚΑ!$B$16="ΝΑΙ",15300,"")</f>
        <v>15300</v>
      </c>
      <c r="D12" s="19" t="str">
        <f>IF(ΓΕΝΙΚΑ!$B$16="ΝΑΙ","ΠΑΝΕΛΛΑΔΙΚΑ","")</f>
        <v>ΠΑΝΕΛΛΑΔΙΚΑ</v>
      </c>
      <c r="E12" s="93" t="s">
        <v>44</v>
      </c>
      <c r="F12" s="31" t="str">
        <f>IF(G12&lt;&gt;"",'H01'!I12,"")</f>
        <v/>
      </c>
      <c r="G12" s="64" t="str">
        <f>IF('H01'!J12="Τηλέφωνο",'H01'!K12,"")</f>
        <v/>
      </c>
      <c r="H12" s="83"/>
      <c r="I12" s="32" t="str">
        <f t="shared" si="1"/>
        <v>N/A</v>
      </c>
      <c r="J12" s="83"/>
      <c r="K12" s="32" t="str">
        <f t="shared" si="2"/>
        <v>N/A</v>
      </c>
      <c r="L12"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2" s="62"/>
      <c r="N12" s="54" t="str">
        <f t="shared" si="4"/>
        <v/>
      </c>
      <c r="O12" s="80" t="str">
        <f t="shared" si="5"/>
        <v/>
      </c>
    </row>
    <row r="13" spans="1:15" ht="31.5" customHeight="1" x14ac:dyDescent="0.3">
      <c r="A13" s="5" t="str">
        <f t="shared" si="0"/>
        <v>H03</v>
      </c>
      <c r="B13" s="26" t="str">
        <f t="shared" si="0"/>
        <v>COSMOTE</v>
      </c>
      <c r="C13" s="91">
        <f>IF(ΓΕΝΙΚΑ!$B$16="ΝΑΙ",15300,"")</f>
        <v>15300</v>
      </c>
      <c r="D13" s="19" t="str">
        <f>IF(ΓΕΝΙΚΑ!$B$16="ΝΑΙ","ΠΑΝΕΛΛΑΔΙΚΑ","")</f>
        <v>ΠΑΝΕΛΛΑΔΙΚΑ</v>
      </c>
      <c r="E13" s="93" t="s">
        <v>44</v>
      </c>
      <c r="F13" s="31" t="str">
        <f>IF(G13&lt;&gt;"",'H01'!I13,"")</f>
        <v/>
      </c>
      <c r="G13" s="64" t="str">
        <f>IF('H01'!J13="Τηλέφωνο",'H01'!K13,"")</f>
        <v/>
      </c>
      <c r="H13" s="83"/>
      <c r="I13" s="32" t="str">
        <f t="shared" si="1"/>
        <v>N/A</v>
      </c>
      <c r="J13" s="83"/>
      <c r="K13" s="32" t="str">
        <f t="shared" si="2"/>
        <v>N/A</v>
      </c>
      <c r="L13"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3" s="62"/>
      <c r="N13" s="54" t="str">
        <f t="shared" si="4"/>
        <v/>
      </c>
      <c r="O13" s="80" t="str">
        <f t="shared" si="5"/>
        <v/>
      </c>
    </row>
    <row r="14" spans="1:15" ht="31.5" customHeight="1" x14ac:dyDescent="0.3">
      <c r="A14" s="5" t="str">
        <f t="shared" si="0"/>
        <v>H03</v>
      </c>
      <c r="B14" s="26" t="str">
        <f t="shared" si="0"/>
        <v>COSMOTE</v>
      </c>
      <c r="C14" s="91">
        <f>IF(ΓΕΝΙΚΑ!$B$16="ΝΑΙ",15300,"")</f>
        <v>15300</v>
      </c>
      <c r="D14" s="19" t="str">
        <f>IF(ΓΕΝΙΚΑ!$B$16="ΝΑΙ","ΠΑΝΕΛΛΑΔΙΚΑ","")</f>
        <v>ΠΑΝΕΛΛΑΔΙΚΑ</v>
      </c>
      <c r="E14" s="93" t="s">
        <v>44</v>
      </c>
      <c r="F14" s="31" t="str">
        <f>IF(G14&lt;&gt;"",'H01'!I14,"")</f>
        <v/>
      </c>
      <c r="G14" s="64" t="str">
        <f>IF('H01'!J14="Τηλέφωνο",'H01'!K14,"")</f>
        <v/>
      </c>
      <c r="H14" s="83"/>
      <c r="I14" s="32" t="str">
        <f t="shared" si="1"/>
        <v>N/A</v>
      </c>
      <c r="J14" s="83"/>
      <c r="K14" s="32" t="str">
        <f t="shared" si="2"/>
        <v>N/A</v>
      </c>
      <c r="L14"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4" s="62"/>
      <c r="N14" s="54" t="str">
        <f t="shared" si="4"/>
        <v/>
      </c>
      <c r="O14" s="80" t="str">
        <f t="shared" si="5"/>
        <v/>
      </c>
    </row>
    <row r="15" spans="1:15" ht="31.5" customHeight="1" x14ac:dyDescent="0.3">
      <c r="A15" s="5" t="str">
        <f t="shared" si="0"/>
        <v>H03</v>
      </c>
      <c r="B15" s="26" t="str">
        <f t="shared" si="0"/>
        <v>COSMOTE</v>
      </c>
      <c r="C15" s="91">
        <f>IF(ΓΕΝΙΚΑ!$B$16="ΝΑΙ",15300,"")</f>
        <v>15300</v>
      </c>
      <c r="D15" s="19" t="str">
        <f>IF(ΓΕΝΙΚΑ!$B$16="ΝΑΙ","ΠΑΝΕΛΛΑΔΙΚΑ","")</f>
        <v>ΠΑΝΕΛΛΑΔΙΚΑ</v>
      </c>
      <c r="E15" s="93" t="s">
        <v>44</v>
      </c>
      <c r="F15" s="31" t="str">
        <f>IF(G15&lt;&gt;"",'H01'!I15,"")</f>
        <v/>
      </c>
      <c r="G15" s="64" t="str">
        <f>IF('H01'!J15="Τηλέφωνο",'H01'!K15,"")</f>
        <v/>
      </c>
      <c r="H15" s="83"/>
      <c r="I15" s="32" t="str">
        <f t="shared" si="1"/>
        <v>N/A</v>
      </c>
      <c r="J15" s="83"/>
      <c r="K15" s="32" t="str">
        <f t="shared" si="2"/>
        <v>N/A</v>
      </c>
      <c r="L15"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5" s="62"/>
      <c r="N15" s="54" t="str">
        <f t="shared" si="4"/>
        <v/>
      </c>
      <c r="O15" s="80" t="str">
        <f t="shared" si="5"/>
        <v/>
      </c>
    </row>
    <row r="16" spans="1:15" ht="31.5" customHeight="1" x14ac:dyDescent="0.3">
      <c r="A16" s="5" t="str">
        <f t="shared" si="0"/>
        <v>H03</v>
      </c>
      <c r="B16" s="26" t="str">
        <f t="shared" si="0"/>
        <v>COSMOTE</v>
      </c>
      <c r="C16" s="91">
        <f>IF(ΓΕΝΙΚΑ!$B$16="ΝΑΙ",15300,"")</f>
        <v>15300</v>
      </c>
      <c r="D16" s="19" t="str">
        <f>IF(ΓΕΝΙΚΑ!$B$16="ΝΑΙ","ΠΑΝΕΛΛΑΔΙΚΑ","")</f>
        <v>ΠΑΝΕΛΛΑΔΙΚΑ</v>
      </c>
      <c r="E16" s="93" t="s">
        <v>44</v>
      </c>
      <c r="F16" s="31" t="str">
        <f>IF(G16&lt;&gt;"",'H01'!I16,"")</f>
        <v/>
      </c>
      <c r="G16" s="64" t="str">
        <f>IF('H01'!J16="Τηλέφωνο",'H01'!K16,"")</f>
        <v/>
      </c>
      <c r="H16" s="83"/>
      <c r="I16" s="32" t="str">
        <f t="shared" si="1"/>
        <v>N/A</v>
      </c>
      <c r="J16" s="83"/>
      <c r="K16" s="32" t="str">
        <f t="shared" si="2"/>
        <v>N/A</v>
      </c>
      <c r="L16"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6" s="62"/>
      <c r="N16" s="54" t="str">
        <f t="shared" si="4"/>
        <v/>
      </c>
      <c r="O16" s="80" t="str">
        <f t="shared" si="5"/>
        <v/>
      </c>
    </row>
    <row r="17" spans="1:15" ht="31.5" customHeight="1" x14ac:dyDescent="0.3">
      <c r="A17" s="5" t="str">
        <f t="shared" si="0"/>
        <v>H03</v>
      </c>
      <c r="B17" s="26" t="str">
        <f t="shared" si="0"/>
        <v>COSMOTE</v>
      </c>
      <c r="C17" s="91">
        <f>IF(ΓΕΝΙΚΑ!$B$16="ΝΑΙ",15300,"")</f>
        <v>15300</v>
      </c>
      <c r="D17" s="19" t="str">
        <f>IF(ΓΕΝΙΚΑ!$B$16="ΝΑΙ","ΠΑΝΕΛΛΑΔΙΚΑ","")</f>
        <v>ΠΑΝΕΛΛΑΔΙΚΑ</v>
      </c>
      <c r="E17" s="93" t="s">
        <v>44</v>
      </c>
      <c r="F17" s="31" t="str">
        <f>IF(G17&lt;&gt;"",'H01'!I17,"")</f>
        <v/>
      </c>
      <c r="G17" s="64" t="str">
        <f>IF('H01'!J17="Τηλέφωνο",'H01'!K17,"")</f>
        <v/>
      </c>
      <c r="H17" s="84"/>
      <c r="I17" s="32" t="str">
        <f t="shared" si="1"/>
        <v>N/A</v>
      </c>
      <c r="J17" s="84"/>
      <c r="K17" s="32" t="str">
        <f t="shared" si="2"/>
        <v>N/A</v>
      </c>
      <c r="L17"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7" s="62"/>
      <c r="N17" s="54" t="str">
        <f t="shared" si="4"/>
        <v/>
      </c>
      <c r="O17" s="80" t="str">
        <f t="shared" si="5"/>
        <v/>
      </c>
    </row>
    <row r="18" spans="1:15" ht="31.5" customHeight="1" x14ac:dyDescent="0.3">
      <c r="A18" s="5" t="str">
        <f t="shared" si="0"/>
        <v>H03</v>
      </c>
      <c r="B18" s="26" t="str">
        <f t="shared" si="0"/>
        <v>COSMOTE</v>
      </c>
      <c r="C18" s="91">
        <f>IF(ΓΕΝΙΚΑ!$B$16="ΝΑΙ",15300,"")</f>
        <v>15300</v>
      </c>
      <c r="D18" s="19" t="str">
        <f>IF(ΓΕΝΙΚΑ!$B$16="ΝΑΙ","ΠΑΝΕΛΛΑΔΙΚΑ","")</f>
        <v>ΠΑΝΕΛΛΑΔΙΚΑ</v>
      </c>
      <c r="E18" s="93" t="s">
        <v>44</v>
      </c>
      <c r="F18" s="31" t="str">
        <f>IF(G18&lt;&gt;"",'H01'!I18,"")</f>
        <v/>
      </c>
      <c r="G18" s="64" t="str">
        <f>IF('H01'!J18="Τηλέφωνο",'H01'!K18,"")</f>
        <v/>
      </c>
      <c r="H18" s="84"/>
      <c r="I18" s="32" t="str">
        <f t="shared" si="1"/>
        <v>N/A</v>
      </c>
      <c r="J18" s="84"/>
      <c r="K18" s="32" t="str">
        <f t="shared" si="2"/>
        <v>N/A</v>
      </c>
      <c r="L18"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8" s="62"/>
      <c r="N18" s="54" t="str">
        <f t="shared" si="4"/>
        <v/>
      </c>
      <c r="O18" s="80" t="str">
        <f t="shared" si="5"/>
        <v/>
      </c>
    </row>
    <row r="19" spans="1:15" ht="31.5" customHeight="1" x14ac:dyDescent="0.3">
      <c r="A19" s="5" t="str">
        <f t="shared" si="0"/>
        <v>H03</v>
      </c>
      <c r="B19" s="26" t="str">
        <f t="shared" si="0"/>
        <v>COSMOTE</v>
      </c>
      <c r="C19" s="91">
        <f>IF(ΓΕΝΙΚΑ!$B$16="ΝΑΙ",15300,"")</f>
        <v>15300</v>
      </c>
      <c r="D19" s="19" t="str">
        <f>IF(ΓΕΝΙΚΑ!$B$16="ΝΑΙ","ΠΑΝΕΛΛΑΔΙΚΑ","")</f>
        <v>ΠΑΝΕΛΛΑΔΙΚΑ</v>
      </c>
      <c r="E19" s="93" t="s">
        <v>44</v>
      </c>
      <c r="F19" s="31" t="str">
        <f>IF(G19&lt;&gt;"",'H01'!I19,"")</f>
        <v/>
      </c>
      <c r="G19" s="64" t="str">
        <f>IF('H01'!J19="Τηλέφωνο",'H01'!K19,"")</f>
        <v/>
      </c>
      <c r="H19" s="84"/>
      <c r="I19" s="32" t="str">
        <f t="shared" si="1"/>
        <v>N/A</v>
      </c>
      <c r="J19" s="84"/>
      <c r="K19" s="32" t="str">
        <f t="shared" si="2"/>
        <v>N/A</v>
      </c>
      <c r="L19"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9" s="62"/>
      <c r="N19" s="54" t="str">
        <f t="shared" si="4"/>
        <v/>
      </c>
      <c r="O19" s="80" t="str">
        <f t="shared" si="5"/>
        <v/>
      </c>
    </row>
    <row r="20" spans="1:15" ht="31.5" customHeight="1" x14ac:dyDescent="0.3">
      <c r="A20" s="5" t="str">
        <f t="shared" si="0"/>
        <v>H03</v>
      </c>
      <c r="B20" s="26" t="str">
        <f t="shared" si="0"/>
        <v>COSMOTE</v>
      </c>
      <c r="C20" s="91">
        <f>IF(ΓΕΝΙΚΑ!$B$16="ΝΑΙ",15300,"")</f>
        <v>15300</v>
      </c>
      <c r="D20" s="19" t="str">
        <f>IF(ΓΕΝΙΚΑ!$B$16="ΝΑΙ","ΠΑΝΕΛΛΑΔΙΚΑ","")</f>
        <v>ΠΑΝΕΛΛΑΔΙΚΑ</v>
      </c>
      <c r="E20" s="93" t="s">
        <v>44</v>
      </c>
      <c r="F20" s="31" t="str">
        <f>IF(G20&lt;&gt;"",'H01'!I20,"")</f>
        <v/>
      </c>
      <c r="G20" s="64" t="str">
        <f>IF('H01'!J20="Τηλέφωνο",'H01'!K20,"")</f>
        <v/>
      </c>
      <c r="H20" s="84"/>
      <c r="I20" s="32" t="str">
        <f t="shared" si="1"/>
        <v>N/A</v>
      </c>
      <c r="J20" s="84"/>
      <c r="K20" s="32" t="str">
        <f t="shared" si="2"/>
        <v>N/A</v>
      </c>
      <c r="L20"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0" s="62"/>
      <c r="N20" s="54" t="str">
        <f t="shared" si="4"/>
        <v/>
      </c>
      <c r="O20" s="80" t="str">
        <f t="shared" si="5"/>
        <v/>
      </c>
    </row>
    <row r="21" spans="1:15" ht="31.5" customHeight="1" x14ac:dyDescent="0.3">
      <c r="A21" s="5" t="str">
        <f t="shared" si="0"/>
        <v>H03</v>
      </c>
      <c r="B21" s="26" t="str">
        <f t="shared" si="0"/>
        <v>COSMOTE</v>
      </c>
      <c r="C21" s="91">
        <f>IF(ΓΕΝΙΚΑ!$B$16="ΝΑΙ",15300,"")</f>
        <v>15300</v>
      </c>
      <c r="D21" s="19" t="str">
        <f>IF(ΓΕΝΙΚΑ!$B$16="ΝΑΙ","ΠΑΝΕΛΛΑΔΙΚΑ","")</f>
        <v>ΠΑΝΕΛΛΑΔΙΚΑ</v>
      </c>
      <c r="E21" s="93" t="s">
        <v>44</v>
      </c>
      <c r="F21" s="31" t="str">
        <f>IF(G21&lt;&gt;"",'H01'!I21,"")</f>
        <v/>
      </c>
      <c r="G21" s="64" t="str">
        <f>IF('H01'!J21="Τηλέφωνο",'H01'!K21,"")</f>
        <v/>
      </c>
      <c r="H21" s="84"/>
      <c r="I21" s="32" t="str">
        <f t="shared" si="1"/>
        <v>N/A</v>
      </c>
      <c r="J21" s="84"/>
      <c r="K21" s="32" t="str">
        <f t="shared" si="2"/>
        <v>N/A</v>
      </c>
      <c r="L21"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1" s="62"/>
      <c r="N21" s="54" t="str">
        <f t="shared" si="4"/>
        <v/>
      </c>
      <c r="O21" s="80" t="str">
        <f t="shared" si="5"/>
        <v/>
      </c>
    </row>
    <row r="22" spans="1:15" ht="31.5" customHeight="1" x14ac:dyDescent="0.3">
      <c r="A22" s="5" t="str">
        <f t="shared" si="0"/>
        <v>H03</v>
      </c>
      <c r="B22" s="26" t="str">
        <f t="shared" si="0"/>
        <v>COSMOTE</v>
      </c>
      <c r="C22" s="91">
        <f>IF(ΓΕΝΙΚΑ!$B$16="ΝΑΙ",15300,"")</f>
        <v>15300</v>
      </c>
      <c r="D22" s="19" t="str">
        <f>IF(ΓΕΝΙΚΑ!$B$16="ΝΑΙ","ΠΑΝΕΛΛΑΔΙΚΑ","")</f>
        <v>ΠΑΝΕΛΛΑΔΙΚΑ</v>
      </c>
      <c r="E22" s="93" t="s">
        <v>44</v>
      </c>
      <c r="F22" s="31" t="str">
        <f>IF(G22&lt;&gt;"",'H01'!I22,"")</f>
        <v/>
      </c>
      <c r="G22" s="64" t="str">
        <f>IF('H01'!J22="Τηλέφωνο",'H01'!K22,"")</f>
        <v/>
      </c>
      <c r="H22" s="84"/>
      <c r="I22" s="32" t="str">
        <f t="shared" si="1"/>
        <v>N/A</v>
      </c>
      <c r="J22" s="84"/>
      <c r="K22" s="32" t="str">
        <f t="shared" si="2"/>
        <v>N/A</v>
      </c>
      <c r="L22"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2" s="62"/>
      <c r="N22" s="54" t="str">
        <f t="shared" si="4"/>
        <v/>
      </c>
      <c r="O22" s="80" t="str">
        <f t="shared" si="5"/>
        <v/>
      </c>
    </row>
    <row r="23" spans="1:15" ht="31.5" customHeight="1" x14ac:dyDescent="0.3">
      <c r="A23" s="5" t="str">
        <f t="shared" si="0"/>
        <v>H03</v>
      </c>
      <c r="B23" s="26" t="str">
        <f t="shared" si="0"/>
        <v>COSMOTE</v>
      </c>
      <c r="C23" s="91">
        <f>IF(ΓΕΝΙΚΑ!$B$16="ΝΑΙ",15300,"")</f>
        <v>15300</v>
      </c>
      <c r="D23" s="19" t="str">
        <f>IF(ΓΕΝΙΚΑ!$B$16="ΝΑΙ","ΠΑΝΕΛΛΑΔΙΚΑ","")</f>
        <v>ΠΑΝΕΛΛΑΔΙΚΑ</v>
      </c>
      <c r="E23" s="93" t="s">
        <v>44</v>
      </c>
      <c r="F23" s="31" t="str">
        <f>IF(G23&lt;&gt;"",'H01'!I23,"")</f>
        <v/>
      </c>
      <c r="G23" s="64" t="str">
        <f>IF('H01'!J23="Τηλέφωνο",'H01'!K23,"")</f>
        <v/>
      </c>
      <c r="H23" s="84"/>
      <c r="I23" s="32" t="str">
        <f t="shared" si="1"/>
        <v>N/A</v>
      </c>
      <c r="J23" s="84"/>
      <c r="K23" s="32" t="str">
        <f t="shared" si="2"/>
        <v>N/A</v>
      </c>
      <c r="L23"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3" s="62"/>
      <c r="N23" s="54" t="str">
        <f t="shared" si="4"/>
        <v/>
      </c>
      <c r="O23" s="80" t="str">
        <f t="shared" si="5"/>
        <v/>
      </c>
    </row>
    <row r="24" spans="1:15" ht="31.5" customHeight="1" x14ac:dyDescent="0.3">
      <c r="A24" s="5" t="str">
        <f t="shared" si="0"/>
        <v>H03</v>
      </c>
      <c r="B24" s="26" t="str">
        <f t="shared" si="0"/>
        <v>COSMOTE</v>
      </c>
      <c r="C24" s="91">
        <f>IF(ΓΕΝΙΚΑ!$B$16="ΝΑΙ",15300,"")</f>
        <v>15300</v>
      </c>
      <c r="D24" s="19" t="str">
        <f>IF(ΓΕΝΙΚΑ!$B$16="ΝΑΙ","ΠΑΝΕΛΛΑΔΙΚΑ","")</f>
        <v>ΠΑΝΕΛΛΑΔΙΚΑ</v>
      </c>
      <c r="E24" s="93" t="s">
        <v>44</v>
      </c>
      <c r="F24" s="31" t="str">
        <f>IF(G24&lt;&gt;"",'H01'!I24,"")</f>
        <v/>
      </c>
      <c r="G24" s="64" t="str">
        <f>IF('H01'!J24="Τηλέφωνο",'H01'!K24,"")</f>
        <v/>
      </c>
      <c r="H24" s="84"/>
      <c r="I24" s="32" t="str">
        <f t="shared" si="1"/>
        <v>N/A</v>
      </c>
      <c r="J24" s="84"/>
      <c r="K24" s="32" t="str">
        <f t="shared" si="2"/>
        <v>N/A</v>
      </c>
      <c r="L24"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4" s="62"/>
      <c r="N24" s="54" t="str">
        <f t="shared" si="4"/>
        <v/>
      </c>
      <c r="O24" s="80" t="str">
        <f t="shared" si="5"/>
        <v/>
      </c>
    </row>
    <row r="25" spans="1:15" ht="31.5" customHeight="1" x14ac:dyDescent="0.3">
      <c r="A25" s="5" t="str">
        <f t="shared" si="0"/>
        <v>H03</v>
      </c>
      <c r="B25" s="26" t="str">
        <f t="shared" si="0"/>
        <v>COSMOTE</v>
      </c>
      <c r="C25" s="91">
        <f>IF(ΓΕΝΙΚΑ!$B$16="ΝΑΙ",15300,"")</f>
        <v>15300</v>
      </c>
      <c r="D25" s="19" t="str">
        <f>IF(ΓΕΝΙΚΑ!$B$16="ΝΑΙ","ΠΑΝΕΛΛΑΔΙΚΑ","")</f>
        <v>ΠΑΝΕΛΛΑΔΙΚΑ</v>
      </c>
      <c r="E25" s="93" t="s">
        <v>44</v>
      </c>
      <c r="F25" s="31" t="str">
        <f>IF(G25&lt;&gt;"",'H01'!I25,"")</f>
        <v/>
      </c>
      <c r="G25" s="64" t="str">
        <f>IF('H01'!J25="Τηλέφωνο",'H01'!K25,"")</f>
        <v/>
      </c>
      <c r="H25" s="84"/>
      <c r="I25" s="32" t="str">
        <f t="shared" si="1"/>
        <v>N/A</v>
      </c>
      <c r="J25" s="84"/>
      <c r="K25" s="32" t="str">
        <f t="shared" si="2"/>
        <v>N/A</v>
      </c>
      <c r="L25"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5" s="62"/>
      <c r="N25" s="54" t="str">
        <f t="shared" si="4"/>
        <v/>
      </c>
      <c r="O25" s="80" t="str">
        <f t="shared" si="5"/>
        <v/>
      </c>
    </row>
    <row r="26" spans="1:15" ht="31.5" customHeight="1" x14ac:dyDescent="0.3">
      <c r="A26" s="5" t="str">
        <f t="shared" si="0"/>
        <v>H03</v>
      </c>
      <c r="B26" s="26" t="str">
        <f t="shared" si="0"/>
        <v>COSMOTE</v>
      </c>
      <c r="C26" s="91">
        <f>IF(ΓΕΝΙΚΑ!$B$16="ΝΑΙ",15300,"")</f>
        <v>15300</v>
      </c>
      <c r="D26" s="19" t="str">
        <f>IF(ΓΕΝΙΚΑ!$B$16="ΝΑΙ","ΠΑΝΕΛΛΑΔΙΚΑ","")</f>
        <v>ΠΑΝΕΛΛΑΔΙΚΑ</v>
      </c>
      <c r="E26" s="93" t="s">
        <v>44</v>
      </c>
      <c r="F26" s="31" t="str">
        <f>IF(G26&lt;&gt;"",'H01'!I26,"")</f>
        <v/>
      </c>
      <c r="G26" s="64" t="str">
        <f>IF('H01'!J26="Τηλέφωνο",'H01'!K26,"")</f>
        <v/>
      </c>
      <c r="H26" s="84"/>
      <c r="I26" s="32" t="str">
        <f t="shared" si="1"/>
        <v>N/A</v>
      </c>
      <c r="J26" s="84"/>
      <c r="K26" s="32" t="str">
        <f t="shared" si="2"/>
        <v>N/A</v>
      </c>
      <c r="L26"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6" s="62"/>
      <c r="N26" s="54" t="str">
        <f t="shared" si="4"/>
        <v/>
      </c>
      <c r="O26" s="80" t="str">
        <f t="shared" si="5"/>
        <v/>
      </c>
    </row>
    <row r="27" spans="1:15" ht="31.5" customHeight="1" x14ac:dyDescent="0.3">
      <c r="A27" s="5" t="str">
        <f t="shared" si="0"/>
        <v>H03</v>
      </c>
      <c r="B27" s="26" t="str">
        <f t="shared" si="0"/>
        <v>COSMOTE</v>
      </c>
      <c r="C27" s="91">
        <f>IF(ΓΕΝΙΚΑ!$B$16="ΝΑΙ",15300,"")</f>
        <v>15300</v>
      </c>
      <c r="D27" s="19" t="str">
        <f>IF(ΓΕΝΙΚΑ!$B$16="ΝΑΙ","ΠΑΝΕΛΛΑΔΙΚΑ","")</f>
        <v>ΠΑΝΕΛΛΑΔΙΚΑ</v>
      </c>
      <c r="E27" s="93" t="s">
        <v>44</v>
      </c>
      <c r="F27" s="31" t="str">
        <f>IF(G27&lt;&gt;"",'H01'!I27,"")</f>
        <v/>
      </c>
      <c r="G27" s="64" t="str">
        <f>IF('H01'!J27="Τηλέφωνο",'H01'!K27,"")</f>
        <v/>
      </c>
      <c r="H27" s="83"/>
      <c r="I27" s="32" t="str">
        <f t="shared" si="1"/>
        <v>N/A</v>
      </c>
      <c r="J27" s="83"/>
      <c r="K27" s="32" t="str">
        <f t="shared" si="2"/>
        <v>N/A</v>
      </c>
      <c r="L27"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7" s="62"/>
      <c r="N27" s="54" t="str">
        <f t="shared" si="4"/>
        <v/>
      </c>
      <c r="O27" s="80" t="str">
        <f t="shared" si="5"/>
        <v/>
      </c>
    </row>
    <row r="28" spans="1:15" ht="31.5" customHeight="1" x14ac:dyDescent="0.3">
      <c r="A28" s="5" t="str">
        <f t="shared" ref="A28:A32" si="6">A$3</f>
        <v>H03</v>
      </c>
      <c r="B28" s="26" t="str">
        <f t="shared" ref="B28:B32" si="7">B$3</f>
        <v>COSMOTE</v>
      </c>
      <c r="C28" s="91">
        <f>IF(ΓΕΝΙΚΑ!$B$16="ΝΑΙ",15300,"")</f>
        <v>15300</v>
      </c>
      <c r="D28" s="19" t="str">
        <f>IF(ΓΕΝΙΚΑ!$B$16="ΝΑΙ","ΠΑΝΕΛΛΑΔΙΚΑ","")</f>
        <v>ΠΑΝΕΛΛΑΔΙΚΑ</v>
      </c>
      <c r="E28" s="93" t="s">
        <v>44</v>
      </c>
      <c r="F28" s="31" t="str">
        <f>IF(G28&lt;&gt;"",'H01'!I28,"")</f>
        <v/>
      </c>
      <c r="G28" s="64" t="str">
        <f>IF('H01'!J28="Τηλέφωνο",'H01'!K28,"")</f>
        <v/>
      </c>
      <c r="H28" s="84"/>
      <c r="I28" s="32" t="str">
        <f t="shared" si="1"/>
        <v>N/A</v>
      </c>
      <c r="J28" s="84"/>
      <c r="K28" s="32" t="str">
        <f t="shared" si="2"/>
        <v>N/A</v>
      </c>
      <c r="L28"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8" s="62"/>
      <c r="N28" s="54" t="str">
        <f t="shared" si="4"/>
        <v/>
      </c>
      <c r="O28" s="80" t="str">
        <f t="shared" si="5"/>
        <v/>
      </c>
    </row>
    <row r="29" spans="1:15" ht="31.5" customHeight="1" x14ac:dyDescent="0.3">
      <c r="A29" s="5" t="str">
        <f t="shared" si="6"/>
        <v>H03</v>
      </c>
      <c r="B29" s="26" t="str">
        <f t="shared" si="7"/>
        <v>COSMOTE</v>
      </c>
      <c r="C29" s="91">
        <f>IF(ΓΕΝΙΚΑ!$B$16="ΝΑΙ",15300,"")</f>
        <v>15300</v>
      </c>
      <c r="D29" s="19" t="str">
        <f>IF(ΓΕΝΙΚΑ!$B$16="ΝΑΙ","ΠΑΝΕΛΛΑΔΙΚΑ","")</f>
        <v>ΠΑΝΕΛΛΑΔΙΚΑ</v>
      </c>
      <c r="E29" s="93" t="s">
        <v>44</v>
      </c>
      <c r="F29" s="31" t="str">
        <f>IF(G29&lt;&gt;"",'H01'!I29,"")</f>
        <v/>
      </c>
      <c r="G29" s="64" t="str">
        <f>IF('H01'!J29="Τηλέφωνο",'H01'!K29,"")</f>
        <v/>
      </c>
      <c r="H29" s="84"/>
      <c r="I29" s="32" t="str">
        <f t="shared" si="1"/>
        <v>N/A</v>
      </c>
      <c r="J29" s="84"/>
      <c r="K29" s="32" t="str">
        <f t="shared" si="2"/>
        <v>N/A</v>
      </c>
      <c r="L29"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9" s="62"/>
      <c r="N29" s="54" t="str">
        <f t="shared" si="4"/>
        <v/>
      </c>
      <c r="O29" s="80" t="str">
        <f t="shared" si="5"/>
        <v/>
      </c>
    </row>
    <row r="30" spans="1:15" ht="31.5" customHeight="1" x14ac:dyDescent="0.3">
      <c r="A30" s="5" t="str">
        <f t="shared" si="6"/>
        <v>H03</v>
      </c>
      <c r="B30" s="26" t="str">
        <f t="shared" si="7"/>
        <v>COSMOTE</v>
      </c>
      <c r="C30" s="91">
        <f>IF(ΓΕΝΙΚΑ!$B$16="ΝΑΙ",15300,"")</f>
        <v>15300</v>
      </c>
      <c r="D30" s="19" t="str">
        <f>IF(ΓΕΝΙΚΑ!$B$16="ΝΑΙ","ΠΑΝΕΛΛΑΔΙΚΑ","")</f>
        <v>ΠΑΝΕΛΛΑΔΙΚΑ</v>
      </c>
      <c r="E30" s="93" t="s">
        <v>44</v>
      </c>
      <c r="F30" s="31" t="str">
        <f>IF(G30&lt;&gt;"",'H01'!I30,"")</f>
        <v/>
      </c>
      <c r="G30" s="64" t="str">
        <f>IF('H01'!J30="Τηλέφωνο",'H01'!K30,"")</f>
        <v/>
      </c>
      <c r="H30" s="84"/>
      <c r="I30" s="32" t="str">
        <f t="shared" si="1"/>
        <v>N/A</v>
      </c>
      <c r="J30" s="84"/>
      <c r="K30" s="32" t="str">
        <f t="shared" si="2"/>
        <v>N/A</v>
      </c>
      <c r="L30"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30" s="62"/>
      <c r="N30" s="54" t="str">
        <f t="shared" si="4"/>
        <v/>
      </c>
      <c r="O30" s="80" t="str">
        <f t="shared" si="5"/>
        <v/>
      </c>
    </row>
    <row r="31" spans="1:15" ht="31.5" customHeight="1" x14ac:dyDescent="0.3">
      <c r="A31" s="5" t="str">
        <f t="shared" si="6"/>
        <v>H03</v>
      </c>
      <c r="B31" s="26" t="str">
        <f t="shared" si="7"/>
        <v>COSMOTE</v>
      </c>
      <c r="C31" s="91">
        <f>IF(ΓΕΝΙΚΑ!$B$16="ΝΑΙ",15300,"")</f>
        <v>15300</v>
      </c>
      <c r="D31" s="19" t="str">
        <f>IF(ΓΕΝΙΚΑ!$B$16="ΝΑΙ","ΠΑΝΕΛΛΑΔΙΚΑ","")</f>
        <v>ΠΑΝΕΛΛΑΔΙΚΑ</v>
      </c>
      <c r="E31" s="93" t="s">
        <v>44</v>
      </c>
      <c r="F31" s="31" t="str">
        <f>IF(G31&lt;&gt;"",'H01'!I31,"")</f>
        <v/>
      </c>
      <c r="G31" s="64" t="str">
        <f>IF('H01'!J31="Τηλέφωνο",'H01'!K31,"")</f>
        <v/>
      </c>
      <c r="H31" s="84"/>
      <c r="I31" s="32" t="str">
        <f t="shared" si="1"/>
        <v>N/A</v>
      </c>
      <c r="J31" s="84"/>
      <c r="K31" s="32" t="str">
        <f t="shared" si="2"/>
        <v>N/A</v>
      </c>
      <c r="L31"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31" s="62"/>
      <c r="N31" s="54" t="str">
        <f t="shared" si="4"/>
        <v/>
      </c>
      <c r="O31" s="80" t="str">
        <f t="shared" si="5"/>
        <v/>
      </c>
    </row>
    <row r="32" spans="1:15" ht="31.5" customHeight="1" thickBot="1" x14ac:dyDescent="0.35">
      <c r="A32" s="6" t="str">
        <f t="shared" si="6"/>
        <v>H03</v>
      </c>
      <c r="B32" s="27" t="str">
        <f t="shared" si="7"/>
        <v>COSMOTE</v>
      </c>
      <c r="C32" s="91">
        <f>IF(ΓΕΝΙΚΑ!$B$16="ΝΑΙ",15300,"")</f>
        <v>15300</v>
      </c>
      <c r="D32" s="19" t="str">
        <f>IF(ΓΕΝΙΚΑ!$B$16="ΝΑΙ","ΠΑΝΕΛΛΑΔΙΚΑ","")</f>
        <v>ΠΑΝΕΛΛΑΔΙΚΑ</v>
      </c>
      <c r="E32" s="93" t="s">
        <v>44</v>
      </c>
      <c r="F32" s="65" t="str">
        <f>IF(G32&lt;&gt;"",'H01'!I32,"")</f>
        <v/>
      </c>
      <c r="G32" s="66" t="str">
        <f>IF('H01'!J32="Τηλέφωνο",'H01'!K32,"")</f>
        <v/>
      </c>
      <c r="H32" s="85"/>
      <c r="I32" s="32" t="str">
        <f t="shared" si="1"/>
        <v>N/A</v>
      </c>
      <c r="J32" s="85"/>
      <c r="K32" s="32" t="str">
        <f t="shared" si="2"/>
        <v>N/A</v>
      </c>
      <c r="L32"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32" s="62"/>
      <c r="N32" s="55" t="str">
        <f t="shared" si="4"/>
        <v/>
      </c>
      <c r="O32" s="81" t="str">
        <f t="shared" si="5"/>
        <v/>
      </c>
    </row>
  </sheetData>
  <sheetProtection algorithmName="SHA-512" hashValue="7z4FUOCZg4GANWteFBj5BGVac+O0CHrbXl+fq96IvjmhPvV1tgHrX0/9Aq/Fz3GEuSp2hpU01zrknPR/mRMY5Q==" saltValue="vBBTCSE4Pmwlb7GCNmdyvQ==" spinCount="100000" sheet="1" objects="1" scenarios="1"/>
  <conditionalFormatting sqref="N3:N32">
    <cfRule type="cellIs" dxfId="2" priority="1"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F0"/>
  </sheetPr>
  <dimension ref="A1:K3"/>
  <sheetViews>
    <sheetView topLeftCell="A2" zoomScaleNormal="100" workbookViewId="0">
      <selection activeCell="F3" sqref="F3"/>
    </sheetView>
  </sheetViews>
  <sheetFormatPr defaultColWidth="0" defaultRowHeight="14.4" zeroHeight="1" x14ac:dyDescent="0.3"/>
  <cols>
    <col min="1" max="1" width="49.88671875" style="41" customWidth="1"/>
    <col min="2" max="5" width="23" style="41" hidden="1" customWidth="1"/>
    <col min="6" max="6" width="32.44140625" style="41" customWidth="1"/>
    <col min="7" max="7" width="32.44140625" style="41" hidden="1" customWidth="1"/>
    <col min="8" max="8" width="45" style="41" customWidth="1"/>
    <col min="9" max="9" width="7.109375" style="41" customWidth="1"/>
    <col min="10" max="10" width="18.109375" style="41" customWidth="1"/>
    <col min="11" max="11" width="72.5546875" style="41" customWidth="1"/>
    <col min="12" max="16384" width="9.109375" style="41" hidden="1"/>
  </cols>
  <sheetData>
    <row r="1" spans="1:11" ht="15" hidden="1" thickBot="1" x14ac:dyDescent="0.35">
      <c r="A1" s="22" t="s">
        <v>45</v>
      </c>
      <c r="B1" s="22" t="s">
        <v>46</v>
      </c>
      <c r="C1" s="12" t="s">
        <v>78</v>
      </c>
      <c r="D1" s="12" t="s">
        <v>79</v>
      </c>
      <c r="E1" s="12" t="s">
        <v>47</v>
      </c>
      <c r="F1" s="35" t="s">
        <v>50</v>
      </c>
      <c r="G1" s="90" t="s">
        <v>58</v>
      </c>
      <c r="H1" s="35" t="s">
        <v>51</v>
      </c>
      <c r="J1" s="35" t="s">
        <v>50</v>
      </c>
      <c r="K1" s="35" t="s">
        <v>50</v>
      </c>
    </row>
    <row r="2" spans="1:11" ht="45.75" customHeight="1" thickBot="1" x14ac:dyDescent="0.35">
      <c r="A2" s="24" t="s">
        <v>12</v>
      </c>
      <c r="B2" s="25" t="s">
        <v>8</v>
      </c>
      <c r="C2" s="25"/>
      <c r="D2" s="25"/>
      <c r="E2" s="25" t="s">
        <v>80</v>
      </c>
      <c r="F2" s="25" t="s">
        <v>73</v>
      </c>
      <c r="G2" s="25" t="s">
        <v>73</v>
      </c>
      <c r="H2" s="9" t="s">
        <v>11</v>
      </c>
      <c r="J2" s="29" t="s">
        <v>40</v>
      </c>
      <c r="K2" s="47" t="s">
        <v>66</v>
      </c>
    </row>
    <row r="3" spans="1:11" ht="171" customHeight="1" thickTop="1" thickBot="1" x14ac:dyDescent="0.35">
      <c r="A3" s="10" t="s">
        <v>31</v>
      </c>
      <c r="B3" s="11" t="str">
        <f>ΓΕΝΙΚΑ!$C$4</f>
        <v>COSMOTE</v>
      </c>
      <c r="C3" s="91">
        <f>IF(ΓΕΝΙΚΑ!$B$17="ΝΑΙ",15300,"")</f>
        <v>15300</v>
      </c>
      <c r="D3" s="31" t="str">
        <f>IF(ΓΕΝΙΚΑ!$B$17="ΝΑΙ","ΠΑΝΕΛΛΑΔΙΚΑ","")</f>
        <v>ΠΑΝΕΛΛΑΔΙΚΑ</v>
      </c>
      <c r="E3" s="92" t="s">
        <v>44</v>
      </c>
      <c r="F3" s="70">
        <v>94.27</v>
      </c>
      <c r="G3" s="108">
        <f>IF(ISNUMBER(F3),ROUND(F3,2),"N/A")</f>
        <v>94.27</v>
      </c>
      <c r="H3" s="107" t="s">
        <v>89</v>
      </c>
      <c r="J3" s="21" t="str">
        <f>IF(K3&lt;&gt;"","ΣΦΑΛΜΑ","")</f>
        <v/>
      </c>
      <c r="K3" s="68"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algorithmName="SHA-512" hashValue="lRsPZCE2G/lI6zhzg61tIWtyD/pZXVC2kGsarkHOVe8WbNi9zGUVNV3S1jpXz7m51EstSzSZlMnvdYj4eE6BHw==" saltValue="1lQosrIoJzTKH6Djc5HrYg==" spinCount="100000" sheet="1" objects="1" scenarios="1"/>
  <conditionalFormatting sqref="J3">
    <cfRule type="cellIs" dxfId="1" priority="1" operator="equal">
      <formula>"ΣΦΑΛΜΑ"</formula>
    </cfRule>
  </conditionalFormatting>
  <dataValidations count="1">
    <dataValidation type="list" allowBlank="1" showInputMessage="1" showErrorMessage="1" sqref="B3" xr:uid="{00000000-0002-0000-0400-000000000000}">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sheetPr>
  <dimension ref="A1:K3"/>
  <sheetViews>
    <sheetView topLeftCell="A2" zoomScaleNormal="100" workbookViewId="0">
      <selection activeCell="F3" sqref="F3"/>
    </sheetView>
  </sheetViews>
  <sheetFormatPr defaultColWidth="0" defaultRowHeight="14.4" zeroHeight="1" x14ac:dyDescent="0.3"/>
  <cols>
    <col min="1" max="1" width="49.88671875" style="41" customWidth="1"/>
    <col min="2" max="5" width="23" style="41" hidden="1" customWidth="1"/>
    <col min="6" max="6" width="32.44140625" style="41" customWidth="1"/>
    <col min="7" max="7" width="32.44140625" style="41" hidden="1" customWidth="1"/>
    <col min="8" max="8" width="45" style="41" customWidth="1"/>
    <col min="9" max="9" width="7.109375" style="41" customWidth="1"/>
    <col min="10" max="10" width="18.109375" style="41" customWidth="1"/>
    <col min="11" max="11" width="54.6640625" style="41" customWidth="1"/>
    <col min="12" max="16384" width="9.109375" style="41" hidden="1"/>
  </cols>
  <sheetData>
    <row r="1" spans="1:11" ht="15" hidden="1" thickBot="1" x14ac:dyDescent="0.35">
      <c r="A1" s="22" t="s">
        <v>45</v>
      </c>
      <c r="B1" s="22" t="s">
        <v>46</v>
      </c>
      <c r="C1" s="12" t="s">
        <v>78</v>
      </c>
      <c r="D1" s="12" t="s">
        <v>79</v>
      </c>
      <c r="E1" s="12" t="s">
        <v>47</v>
      </c>
      <c r="F1" s="35" t="s">
        <v>50</v>
      </c>
      <c r="G1" s="35" t="s">
        <v>57</v>
      </c>
      <c r="H1" s="35" t="s">
        <v>51</v>
      </c>
      <c r="J1" s="35" t="s">
        <v>50</v>
      </c>
      <c r="K1" s="35" t="s">
        <v>50</v>
      </c>
    </row>
    <row r="2" spans="1:11" ht="45.75" customHeight="1" thickBot="1" x14ac:dyDescent="0.35">
      <c r="A2" s="2" t="s">
        <v>12</v>
      </c>
      <c r="B2" s="25" t="s">
        <v>8</v>
      </c>
      <c r="C2" s="25"/>
      <c r="D2" s="25"/>
      <c r="E2" s="25" t="s">
        <v>80</v>
      </c>
      <c r="F2" s="3" t="s">
        <v>74</v>
      </c>
      <c r="G2" s="25" t="s">
        <v>74</v>
      </c>
      <c r="H2" s="9" t="s">
        <v>11</v>
      </c>
      <c r="J2" s="29" t="s">
        <v>40</v>
      </c>
      <c r="K2" s="47" t="s">
        <v>66</v>
      </c>
    </row>
    <row r="3" spans="1:11" ht="171" customHeight="1" thickTop="1" thickBot="1" x14ac:dyDescent="0.35">
      <c r="A3" s="10" t="s">
        <v>32</v>
      </c>
      <c r="B3" s="11" t="str">
        <f>ΓΕΝΙΚΑ!$C$4</f>
        <v>COSMOTE</v>
      </c>
      <c r="C3" s="91">
        <f>IF(ΓΕΝΙΚΑ!$B$18="ΝΑΙ",15300,"")</f>
        <v>15300</v>
      </c>
      <c r="D3" s="31" t="str">
        <f>IF(ΓΕΝΙΚΑ!$B$18="ΝΑΙ","ΠΑΝΕΛΛΑΔΙΚΑ","")</f>
        <v>ΠΑΝΕΛΛΑΔΙΚΑ</v>
      </c>
      <c r="E3" s="92" t="s">
        <v>44</v>
      </c>
      <c r="F3" s="69">
        <v>0.11</v>
      </c>
      <c r="G3" s="108">
        <f>IF(ISNUMBER(F3),ROUND(F3,2),"N/A")</f>
        <v>0.11</v>
      </c>
      <c r="H3" s="107" t="s">
        <v>89</v>
      </c>
      <c r="J3" s="21" t="str">
        <f>IF(K3&lt;&gt;"","ΣΦΑΛΜΑ","")</f>
        <v/>
      </c>
      <c r="K3" s="86"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algorithmName="SHA-512" hashValue="nfzESEsFtbi/zJFQ/Nyue8misDugKglEXi2VisvVwvDE/3vYaP5DrY7NkxKdebej4XNu/Xm7yL7eGZeGm/qr4A==" saltValue="X8HIBCthK+HWb8vDR4C1ig==" spinCount="100000" sheet="1" objects="1" scenarios="1"/>
  <conditionalFormatting sqref="J3">
    <cfRule type="cellIs" dxfId="0" priority="1" operator="equal">
      <formula>"ΣΦΑΛΜΑ"</formula>
    </cfRule>
  </conditionalFormatting>
  <dataValidations count="1">
    <dataValidation type="list" allowBlank="1" showInputMessage="1" showErrorMessage="1" sqref="B3" xr:uid="{00000000-0002-0000-0500-000000000000}">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I15"/>
  <sheetViews>
    <sheetView workbookViewId="0">
      <selection activeCell="E17" sqref="E17"/>
    </sheetView>
  </sheetViews>
  <sheetFormatPr defaultRowHeight="14.4" x14ac:dyDescent="0.3"/>
  <cols>
    <col min="1" max="1" width="9.109375" style="22"/>
    <col min="2" max="3" width="21.88671875" customWidth="1"/>
    <col min="4" max="4" width="26.44140625" customWidth="1"/>
    <col min="5" max="5" width="26.33203125" customWidth="1"/>
    <col min="6" max="6" width="20.5546875" bestFit="1" customWidth="1"/>
    <col min="7" max="7" width="54.109375" bestFit="1" customWidth="1"/>
    <col min="8" max="8" width="29.44140625" customWidth="1"/>
    <col min="9" max="9" width="54.5546875" customWidth="1"/>
  </cols>
  <sheetData>
    <row r="2" spans="1:9" x14ac:dyDescent="0.3">
      <c r="A2" s="23" t="s">
        <v>42</v>
      </c>
      <c r="B2" s="1" t="s">
        <v>0</v>
      </c>
      <c r="C2" s="1" t="s">
        <v>28</v>
      </c>
      <c r="D2" s="1" t="s">
        <v>2</v>
      </c>
      <c r="E2" s="1" t="s">
        <v>9</v>
      </c>
      <c r="F2" s="1" t="s">
        <v>13</v>
      </c>
      <c r="G2" s="1" t="s">
        <v>15</v>
      </c>
      <c r="H2" s="1" t="s">
        <v>19</v>
      </c>
      <c r="I2" s="23" t="s">
        <v>41</v>
      </c>
    </row>
    <row r="3" spans="1:9" x14ac:dyDescent="0.3">
      <c r="A3" s="22" t="s">
        <v>38</v>
      </c>
      <c r="B3" t="s">
        <v>7</v>
      </c>
      <c r="C3" s="22" t="s">
        <v>7</v>
      </c>
      <c r="D3" t="s">
        <v>3</v>
      </c>
      <c r="E3" t="s">
        <v>83</v>
      </c>
      <c r="F3" t="s">
        <v>75</v>
      </c>
      <c r="G3" t="s">
        <v>16</v>
      </c>
      <c r="H3" t="s">
        <v>20</v>
      </c>
      <c r="I3" t="s">
        <v>29</v>
      </c>
    </row>
    <row r="4" spans="1:9" x14ac:dyDescent="0.3">
      <c r="A4" s="22" t="s">
        <v>39</v>
      </c>
      <c r="B4" t="s">
        <v>1</v>
      </c>
      <c r="C4" s="22" t="s">
        <v>1</v>
      </c>
      <c r="D4" t="s">
        <v>4</v>
      </c>
      <c r="E4" t="s">
        <v>84</v>
      </c>
      <c r="F4" t="s">
        <v>76</v>
      </c>
      <c r="G4" t="s">
        <v>17</v>
      </c>
      <c r="H4" t="s">
        <v>21</v>
      </c>
      <c r="I4" t="s">
        <v>30</v>
      </c>
    </row>
    <row r="5" spans="1:9" x14ac:dyDescent="0.3">
      <c r="D5" t="s">
        <v>5</v>
      </c>
      <c r="E5" t="s">
        <v>85</v>
      </c>
      <c r="F5" t="s">
        <v>77</v>
      </c>
      <c r="G5" t="s">
        <v>27</v>
      </c>
    </row>
    <row r="6" spans="1:9" x14ac:dyDescent="0.3">
      <c r="D6" t="s">
        <v>6</v>
      </c>
      <c r="E6" t="s">
        <v>10</v>
      </c>
      <c r="F6" t="s">
        <v>14</v>
      </c>
    </row>
    <row r="7" spans="1:9" x14ac:dyDescent="0.3">
      <c r="E7" t="s">
        <v>86</v>
      </c>
    </row>
    <row r="8" spans="1:9" x14ac:dyDescent="0.3">
      <c r="E8" t="s">
        <v>87</v>
      </c>
    </row>
    <row r="13" spans="1:9" x14ac:dyDescent="0.3">
      <c r="E13" s="22"/>
    </row>
    <row r="14" spans="1:9" x14ac:dyDescent="0.3">
      <c r="E14" s="22"/>
    </row>
    <row r="15" spans="1:9" x14ac:dyDescent="0.3">
      <c r="E15" s="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940cbaec-014b-4836-b3eb-3eb0858b1a39" origin="userSelected"/>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xMC83LzIwMjAgNjoxNzowOCAmI3gzQzA7JiN4M0JDOzwvRGF0ZVRpbWU+PExhYmVsU3RyaW5nPlRoaXMgaXRlbSBoYXMgbm8gY2xhc3NpZmljYXRpb248L0xhYmVsU3RyaW5nPjwvaXRlbT48L2xhYmVsSGlzdG9yeT4=</Value>
</WrappedLabelHistory>
</file>

<file path=customXml/itemProps1.xml><?xml version="1.0" encoding="utf-8"?>
<ds:datastoreItem xmlns:ds="http://schemas.openxmlformats.org/officeDocument/2006/customXml" ds:itemID="{30E0BEF7-39FB-4329-AFAB-B83268D33BBC}">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10C8E309-37A3-41E6-970E-A18B67CB115B}">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Καθορισμένες περιοχές</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Sarikosta Eleni</cp:lastModifiedBy>
  <dcterms:created xsi:type="dcterms:W3CDTF">2015-03-10T09:10:24Z</dcterms:created>
  <dcterms:modified xsi:type="dcterms:W3CDTF">2022-02-16T09:19:27Z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fb88c017-17ac-4d5c-9ab1-cd867252ea1d</vt:lpwstr>
  </property>
  <property fmtid="{D5CDD505-2E9C-101B-9397-08002B2CF9AE}" pid="3" name="bjDocumentSecurityLabel">
    <vt:lpwstr>This item has no classification</vt:lpwstr>
  </property>
  <property fmtid="{D5CDD505-2E9C-101B-9397-08002B2CF9AE}" pid="4" name="bjSaver">
    <vt:lpwstr>CNneQIR0PNgZcPV+dxuIWpcBWau2x9b8</vt:lpwstr>
  </property>
  <property fmtid="{D5CDD505-2E9C-101B-9397-08002B2CF9AE}" pid="5" name="bjLabelHistoryID">
    <vt:lpwstr>{10C8E309-37A3-41E6-970E-A18B67CB115B}</vt:lpwstr>
  </property>
</Properties>
</file>